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2019 на 05.02." sheetId="2" r:id="rId1"/>
  </sheets>
  <definedNames>
    <definedName name="_xlnm.Print_Area" localSheetId="0">'2019 на 05.02.'!$AW$1:$BH$90</definedName>
  </definedNames>
  <calcPr calcId="124519"/>
</workbook>
</file>

<file path=xl/calcChain.xml><?xml version="1.0" encoding="utf-8"?>
<calcChain xmlns="http://schemas.openxmlformats.org/spreadsheetml/2006/main">
  <c r="BE74" i="2"/>
  <c r="BE72"/>
  <c r="BE71"/>
  <c r="BE70"/>
  <c r="BE69"/>
  <c r="BE68"/>
  <c r="BE58"/>
  <c r="BE57"/>
  <c r="BE56"/>
  <c r="BE55"/>
  <c r="BE54"/>
  <c r="BE53"/>
  <c r="BE48"/>
  <c r="BE47"/>
  <c r="BE46"/>
  <c r="BE45"/>
  <c r="BE43"/>
  <c r="BE42"/>
  <c r="BE41"/>
  <c r="BE38"/>
  <c r="BE37"/>
  <c r="BE36"/>
  <c r="BE35"/>
  <c r="BE33"/>
  <c r="BE32"/>
  <c r="BE29"/>
  <c r="BE28"/>
  <c r="BE27"/>
  <c r="BE26"/>
  <c r="BE25"/>
  <c r="BE24"/>
  <c r="BE23"/>
  <c r="BE22"/>
  <c r="BE21"/>
  <c r="BE20"/>
  <c r="BE17"/>
  <c r="BE15"/>
  <c r="BE14"/>
  <c r="BE13"/>
  <c r="BE12"/>
  <c r="BE11"/>
  <c r="BG58"/>
  <c r="BG57"/>
  <c r="BG25"/>
  <c r="BG20"/>
  <c r="BA56" l="1"/>
  <c r="BA88" s="1"/>
  <c r="BA55"/>
  <c r="BA54"/>
  <c r="BA47"/>
  <c r="BA46"/>
  <c r="BA27"/>
  <c r="BA26"/>
  <c r="AY55"/>
  <c r="AY54"/>
  <c r="AY47"/>
  <c r="AY46"/>
  <c r="AY26"/>
  <c r="AU28"/>
  <c r="AU26"/>
  <c r="AU58"/>
  <c r="AU57"/>
  <c r="AU42"/>
  <c r="AU35"/>
  <c r="AU32"/>
  <c r="AU25"/>
  <c r="AU24"/>
  <c r="AU21"/>
  <c r="AU20"/>
  <c r="AS74"/>
  <c r="AS75" s="1"/>
  <c r="AS72"/>
  <c r="AS71"/>
  <c r="AS70"/>
  <c r="AS69"/>
  <c r="AS68"/>
  <c r="AS58"/>
  <c r="AS57"/>
  <c r="AS56"/>
  <c r="AS88" s="1"/>
  <c r="AS55"/>
  <c r="AS54"/>
  <c r="AS53"/>
  <c r="AS48"/>
  <c r="AS47"/>
  <c r="AS46"/>
  <c r="AS45"/>
  <c r="AS44"/>
  <c r="AS43"/>
  <c r="AS42"/>
  <c r="AS41"/>
  <c r="AS38"/>
  <c r="AS87" s="1"/>
  <c r="AS37"/>
  <c r="AS36"/>
  <c r="AS35"/>
  <c r="AS34"/>
  <c r="AS33"/>
  <c r="AS32"/>
  <c r="AS29"/>
  <c r="AS28"/>
  <c r="AS27"/>
  <c r="AS26"/>
  <c r="AS25"/>
  <c r="AS24"/>
  <c r="AS23"/>
  <c r="AS22"/>
  <c r="AS21"/>
  <c r="AS20"/>
  <c r="AS17"/>
  <c r="AS18" s="1"/>
  <c r="AS15"/>
  <c r="AS14"/>
  <c r="AS13"/>
  <c r="AS16" s="1"/>
  <c r="AS12"/>
  <c r="AS11"/>
  <c r="AQ17"/>
  <c r="AQ18" s="1"/>
  <c r="AO56"/>
  <c r="AO88" s="1"/>
  <c r="AO55"/>
  <c r="AO54"/>
  <c r="AO47"/>
  <c r="AO46"/>
  <c r="AO15"/>
  <c r="AI58"/>
  <c r="AI45"/>
  <c r="AI44"/>
  <c r="AI42"/>
  <c r="AI41"/>
  <c r="AI34"/>
  <c r="AI33"/>
  <c r="AI25"/>
  <c r="AI20"/>
  <c r="AI13"/>
  <c r="AG74"/>
  <c r="AG75" s="1"/>
  <c r="AG72"/>
  <c r="AG71"/>
  <c r="AG70"/>
  <c r="AG69"/>
  <c r="AG68"/>
  <c r="AG58"/>
  <c r="AG57"/>
  <c r="AG56"/>
  <c r="AG55"/>
  <c r="AG54"/>
  <c r="AG53"/>
  <c r="AG48"/>
  <c r="AG47"/>
  <c r="AG46"/>
  <c r="AG45"/>
  <c r="AG44"/>
  <c r="AG43"/>
  <c r="AG49" s="1"/>
  <c r="AG42"/>
  <c r="AG41"/>
  <c r="AG38"/>
  <c r="AG37"/>
  <c r="AG36"/>
  <c r="AG35"/>
  <c r="AG33"/>
  <c r="I33" s="1"/>
  <c r="AG32"/>
  <c r="AG29"/>
  <c r="AG28"/>
  <c r="AG27"/>
  <c r="I27" s="1"/>
  <c r="AG26"/>
  <c r="AG25"/>
  <c r="AG24"/>
  <c r="AG23"/>
  <c r="AG22"/>
  <c r="AG21"/>
  <c r="AG20"/>
  <c r="AG17"/>
  <c r="AG18" s="1"/>
  <c r="AG15"/>
  <c r="AG14"/>
  <c r="AG13"/>
  <c r="AG12"/>
  <c r="AG11"/>
  <c r="AE29"/>
  <c r="AC56"/>
  <c r="AC88" s="1"/>
  <c r="AC15"/>
  <c r="E15" s="1"/>
  <c r="AC14"/>
  <c r="AC13"/>
  <c r="AC12"/>
  <c r="AC11"/>
  <c r="AA45"/>
  <c r="W45"/>
  <c r="W42"/>
  <c r="W41"/>
  <c r="W25"/>
  <c r="W24"/>
  <c r="W21"/>
  <c r="W20"/>
  <c r="K20" s="1"/>
  <c r="W13"/>
  <c r="W12"/>
  <c r="U74"/>
  <c r="U72"/>
  <c r="U71"/>
  <c r="U70"/>
  <c r="U69"/>
  <c r="U68"/>
  <c r="U58"/>
  <c r="U57"/>
  <c r="U56"/>
  <c r="U88" s="1"/>
  <c r="U55"/>
  <c r="U59" s="1"/>
  <c r="U54"/>
  <c r="U53"/>
  <c r="U47"/>
  <c r="U46"/>
  <c r="U45"/>
  <c r="I45" s="1"/>
  <c r="U44"/>
  <c r="U43"/>
  <c r="U42"/>
  <c r="U41"/>
  <c r="U37"/>
  <c r="U36"/>
  <c r="U35"/>
  <c r="I35" s="1"/>
  <c r="U33"/>
  <c r="U32"/>
  <c r="U29"/>
  <c r="U28"/>
  <c r="U27"/>
  <c r="U26"/>
  <c r="U25"/>
  <c r="U24"/>
  <c r="U23"/>
  <c r="U22"/>
  <c r="U21"/>
  <c r="U20"/>
  <c r="U17"/>
  <c r="U18" s="1"/>
  <c r="U12"/>
  <c r="U13"/>
  <c r="I13" s="1"/>
  <c r="U14"/>
  <c r="U15"/>
  <c r="U11"/>
  <c r="Q56"/>
  <c r="Q88" s="1"/>
  <c r="S38"/>
  <c r="U38"/>
  <c r="BC58"/>
  <c r="BC57"/>
  <c r="G57" s="1"/>
  <c r="BC42"/>
  <c r="BC43"/>
  <c r="BC44"/>
  <c r="BC45"/>
  <c r="BC41"/>
  <c r="BC33"/>
  <c r="BC34"/>
  <c r="BC35"/>
  <c r="BC36"/>
  <c r="BC37"/>
  <c r="BC32"/>
  <c r="BC39" s="1"/>
  <c r="BC21"/>
  <c r="BC22"/>
  <c r="BC23"/>
  <c r="BC24"/>
  <c r="BC25"/>
  <c r="BC20"/>
  <c r="BC17"/>
  <c r="BC12"/>
  <c r="BC13"/>
  <c r="BC14"/>
  <c r="BC15"/>
  <c r="BC11"/>
  <c r="BC16" s="1"/>
  <c r="AQ58"/>
  <c r="AQ57"/>
  <c r="AQ42"/>
  <c r="AQ43"/>
  <c r="AQ44"/>
  <c r="AQ45"/>
  <c r="AQ41"/>
  <c r="AQ33"/>
  <c r="AQ39" s="1"/>
  <c r="AQ34"/>
  <c r="AQ35"/>
  <c r="AQ36"/>
  <c r="AQ37"/>
  <c r="AQ32"/>
  <c r="AQ21"/>
  <c r="AQ22"/>
  <c r="AQ23"/>
  <c r="AQ24"/>
  <c r="AQ25"/>
  <c r="AQ20"/>
  <c r="AQ12"/>
  <c r="AQ13"/>
  <c r="AQ14"/>
  <c r="AQ15"/>
  <c r="AQ11"/>
  <c r="AQ16" s="1"/>
  <c r="AE58"/>
  <c r="AE57"/>
  <c r="AE42"/>
  <c r="AE43"/>
  <c r="AE44"/>
  <c r="AE45"/>
  <c r="AE41"/>
  <c r="AE33"/>
  <c r="AE34"/>
  <c r="AE35"/>
  <c r="AE36"/>
  <c r="AE37"/>
  <c r="G37" s="1"/>
  <c r="AE32"/>
  <c r="AE21"/>
  <c r="AE22"/>
  <c r="AE23"/>
  <c r="AE24"/>
  <c r="AE25"/>
  <c r="AE20"/>
  <c r="AE17"/>
  <c r="AE18" s="1"/>
  <c r="AE12"/>
  <c r="AE13"/>
  <c r="AE14"/>
  <c r="AE15"/>
  <c r="G15" s="1"/>
  <c r="AE11"/>
  <c r="S58"/>
  <c r="S57"/>
  <c r="S17"/>
  <c r="BA58"/>
  <c r="BA57"/>
  <c r="AY58"/>
  <c r="AY57"/>
  <c r="BH57" s="1"/>
  <c r="BA42"/>
  <c r="BA43"/>
  <c r="BA44"/>
  <c r="BA45"/>
  <c r="BA41"/>
  <c r="AY42"/>
  <c r="AY43"/>
  <c r="AY44"/>
  <c r="AY45"/>
  <c r="AY41"/>
  <c r="BA33"/>
  <c r="BA34"/>
  <c r="BA35"/>
  <c r="E35" s="1"/>
  <c r="BA36"/>
  <c r="BA37"/>
  <c r="BA32"/>
  <c r="AY33"/>
  <c r="BH33" s="1"/>
  <c r="AY34"/>
  <c r="AY36"/>
  <c r="AY37"/>
  <c r="BH37" s="1"/>
  <c r="AY32"/>
  <c r="BA21"/>
  <c r="BA22"/>
  <c r="BA23"/>
  <c r="BH23" s="1"/>
  <c r="BA24"/>
  <c r="BA25"/>
  <c r="BA20"/>
  <c r="AY21"/>
  <c r="AY22"/>
  <c r="AY23"/>
  <c r="AY24"/>
  <c r="AY25"/>
  <c r="AY20"/>
  <c r="BA17"/>
  <c r="BA12"/>
  <c r="BH12" s="1"/>
  <c r="BA13"/>
  <c r="BA14"/>
  <c r="BA15"/>
  <c r="BA11"/>
  <c r="BA16" s="1"/>
  <c r="AY17"/>
  <c r="AY18" s="1"/>
  <c r="AY15"/>
  <c r="AY12"/>
  <c r="AY13"/>
  <c r="AY14"/>
  <c r="BH14" s="1"/>
  <c r="AY11"/>
  <c r="AO58"/>
  <c r="AO57"/>
  <c r="AM58"/>
  <c r="AM57"/>
  <c r="AO42"/>
  <c r="AO43"/>
  <c r="E43" s="1"/>
  <c r="AO44"/>
  <c r="AO45"/>
  <c r="AO41"/>
  <c r="AM42"/>
  <c r="AM43"/>
  <c r="AM44"/>
  <c r="AM45"/>
  <c r="AM41"/>
  <c r="AO33"/>
  <c r="AO34"/>
  <c r="AO35"/>
  <c r="AO36"/>
  <c r="AO37"/>
  <c r="AO32"/>
  <c r="AM33"/>
  <c r="AM34"/>
  <c r="AM35"/>
  <c r="AM36"/>
  <c r="AM37"/>
  <c r="AM32"/>
  <c r="AO21"/>
  <c r="AO22"/>
  <c r="AO23"/>
  <c r="AO24"/>
  <c r="AO25"/>
  <c r="AO20"/>
  <c r="AM21"/>
  <c r="AM22"/>
  <c r="AM23"/>
  <c r="AM24"/>
  <c r="AM25"/>
  <c r="AM20"/>
  <c r="AO17"/>
  <c r="AO18" s="1"/>
  <c r="AM17"/>
  <c r="AO12"/>
  <c r="AO13"/>
  <c r="AO14"/>
  <c r="AO11"/>
  <c r="AM12"/>
  <c r="AM13"/>
  <c r="C13" s="1"/>
  <c r="AM14"/>
  <c r="AM15"/>
  <c r="AM11"/>
  <c r="AC58"/>
  <c r="AJ58" s="1"/>
  <c r="AC57"/>
  <c r="AA58"/>
  <c r="AA57"/>
  <c r="AC42"/>
  <c r="E42" s="1"/>
  <c r="AC43"/>
  <c r="AC44"/>
  <c r="AC45"/>
  <c r="AC41"/>
  <c r="AA42"/>
  <c r="AA43"/>
  <c r="AA44"/>
  <c r="AA41"/>
  <c r="AC33"/>
  <c r="AC34"/>
  <c r="AC35"/>
  <c r="AC36"/>
  <c r="E36" s="1"/>
  <c r="AC37"/>
  <c r="AC32"/>
  <c r="AA33"/>
  <c r="AA34"/>
  <c r="AA35"/>
  <c r="AA36"/>
  <c r="AA37"/>
  <c r="AA32"/>
  <c r="C32" s="1"/>
  <c r="AC21"/>
  <c r="AC22"/>
  <c r="AC24"/>
  <c r="AC25"/>
  <c r="AC20"/>
  <c r="AA21"/>
  <c r="AA22"/>
  <c r="AJ22" s="1"/>
  <c r="AA23"/>
  <c r="AA24"/>
  <c r="AA25"/>
  <c r="AA20"/>
  <c r="Q17"/>
  <c r="AC17"/>
  <c r="AA17"/>
  <c r="AA18" s="1"/>
  <c r="AA12"/>
  <c r="AA13"/>
  <c r="AA14"/>
  <c r="AA15"/>
  <c r="AA11"/>
  <c r="Q58"/>
  <c r="Q57"/>
  <c r="O58"/>
  <c r="O57"/>
  <c r="C57" s="1"/>
  <c r="Q42"/>
  <c r="Q43"/>
  <c r="Q44"/>
  <c r="Q45"/>
  <c r="Q41"/>
  <c r="O42"/>
  <c r="O43"/>
  <c r="O44"/>
  <c r="O45"/>
  <c r="O41"/>
  <c r="Q33"/>
  <c r="E33" s="1"/>
  <c r="Q34"/>
  <c r="E34" s="1"/>
  <c r="Q35"/>
  <c r="Q36"/>
  <c r="Q37"/>
  <c r="E37" s="1"/>
  <c r="Q32"/>
  <c r="O33"/>
  <c r="O34"/>
  <c r="O35"/>
  <c r="O36"/>
  <c r="O37"/>
  <c r="O32"/>
  <c r="Q21"/>
  <c r="Q22"/>
  <c r="E22" s="1"/>
  <c r="Q23"/>
  <c r="Q24"/>
  <c r="Q25"/>
  <c r="Q20"/>
  <c r="O21"/>
  <c r="O22"/>
  <c r="O23"/>
  <c r="O24"/>
  <c r="O25"/>
  <c r="O20"/>
  <c r="Q12"/>
  <c r="E12" s="1"/>
  <c r="Q13"/>
  <c r="Q14"/>
  <c r="Q15"/>
  <c r="Q11"/>
  <c r="E11" s="1"/>
  <c r="O12"/>
  <c r="O13"/>
  <c r="O14"/>
  <c r="O15"/>
  <c r="O11"/>
  <c r="S42"/>
  <c r="S43"/>
  <c r="S44"/>
  <c r="S45"/>
  <c r="S41"/>
  <c r="S33"/>
  <c r="S34"/>
  <c r="S35"/>
  <c r="G35" s="1"/>
  <c r="S36"/>
  <c r="S37"/>
  <c r="S32"/>
  <c r="G32" s="1"/>
  <c r="S21"/>
  <c r="G21" s="1"/>
  <c r="S22"/>
  <c r="S23"/>
  <c r="S24"/>
  <c r="G24" s="1"/>
  <c r="S25"/>
  <c r="G25" s="1"/>
  <c r="S20"/>
  <c r="S12"/>
  <c r="S13"/>
  <c r="S16" s="1"/>
  <c r="S14"/>
  <c r="G14" s="1"/>
  <c r="S15"/>
  <c r="S11"/>
  <c r="AY56"/>
  <c r="AY88" s="1"/>
  <c r="AM56"/>
  <c r="AM88" s="1"/>
  <c r="AA56"/>
  <c r="O56"/>
  <c r="BC56"/>
  <c r="AQ56"/>
  <c r="BC53"/>
  <c r="BC48"/>
  <c r="BC38"/>
  <c r="BC29"/>
  <c r="BC28"/>
  <c r="AQ53"/>
  <c r="AQ48"/>
  <c r="AQ38"/>
  <c r="AQ29"/>
  <c r="AQ28"/>
  <c r="AE53"/>
  <c r="AE48"/>
  <c r="AE38"/>
  <c r="AE28"/>
  <c r="BA53"/>
  <c r="AY53"/>
  <c r="BA48"/>
  <c r="AY48"/>
  <c r="BA38"/>
  <c r="AY38"/>
  <c r="BA29"/>
  <c r="BA28"/>
  <c r="AY29"/>
  <c r="AY28"/>
  <c r="AC53"/>
  <c r="AC48"/>
  <c r="AC38"/>
  <c r="AC29"/>
  <c r="AC87" s="1"/>
  <c r="AC28"/>
  <c r="AM53"/>
  <c r="AO53"/>
  <c r="AO48"/>
  <c r="AM48"/>
  <c r="AO38"/>
  <c r="AM38"/>
  <c r="AM39" s="1"/>
  <c r="AM29"/>
  <c r="AO29"/>
  <c r="AO28"/>
  <c r="AM28"/>
  <c r="C28" s="1"/>
  <c r="AA53"/>
  <c r="AA48"/>
  <c r="AA38"/>
  <c r="AA29"/>
  <c r="AA28"/>
  <c r="S53"/>
  <c r="S48"/>
  <c r="G38"/>
  <c r="S29"/>
  <c r="S28"/>
  <c r="Q53"/>
  <c r="O53"/>
  <c r="O48"/>
  <c r="Q48"/>
  <c r="Q38"/>
  <c r="O38"/>
  <c r="Q29"/>
  <c r="Q28"/>
  <c r="O28"/>
  <c r="O29"/>
  <c r="BC55"/>
  <c r="BC54"/>
  <c r="BC47"/>
  <c r="BC46"/>
  <c r="BC27"/>
  <c r="G27" s="1"/>
  <c r="BC26"/>
  <c r="AQ55"/>
  <c r="AQ54"/>
  <c r="G54" s="1"/>
  <c r="AQ47"/>
  <c r="AQ46"/>
  <c r="AQ27"/>
  <c r="AQ26"/>
  <c r="AM55"/>
  <c r="AM54"/>
  <c r="AM47"/>
  <c r="AM46"/>
  <c r="AO27"/>
  <c r="AO26"/>
  <c r="AM27"/>
  <c r="AM26"/>
  <c r="AY74"/>
  <c r="AY69"/>
  <c r="AY70"/>
  <c r="AY71"/>
  <c r="AY72"/>
  <c r="AY68"/>
  <c r="AM74"/>
  <c r="AM69"/>
  <c r="AM70"/>
  <c r="AM71"/>
  <c r="AM72"/>
  <c r="AM68"/>
  <c r="AM73" s="1"/>
  <c r="AA74"/>
  <c r="AA69"/>
  <c r="AA70"/>
  <c r="AA71"/>
  <c r="AA72"/>
  <c r="AA68"/>
  <c r="O74"/>
  <c r="O69"/>
  <c r="O70"/>
  <c r="O71"/>
  <c r="O72"/>
  <c r="O68"/>
  <c r="BA74"/>
  <c r="BA69"/>
  <c r="BA70"/>
  <c r="BA71"/>
  <c r="BA72"/>
  <c r="BA68"/>
  <c r="AO74"/>
  <c r="AO75" s="1"/>
  <c r="AO69"/>
  <c r="AO70"/>
  <c r="AO71"/>
  <c r="AO72"/>
  <c r="AO68"/>
  <c r="AC74"/>
  <c r="AC69"/>
  <c r="AC70"/>
  <c r="AC71"/>
  <c r="AC72"/>
  <c r="AC68"/>
  <c r="Q74"/>
  <c r="Q69"/>
  <c r="Q70"/>
  <c r="Q71"/>
  <c r="Q72"/>
  <c r="E72" s="1"/>
  <c r="Q68"/>
  <c r="BG70"/>
  <c r="BG71"/>
  <c r="BC74"/>
  <c r="BC69"/>
  <c r="BC70"/>
  <c r="BC71"/>
  <c r="BC72"/>
  <c r="BC68"/>
  <c r="AU70"/>
  <c r="AU71"/>
  <c r="AQ75"/>
  <c r="AQ74"/>
  <c r="AQ70"/>
  <c r="AQ71"/>
  <c r="AQ72"/>
  <c r="AQ69"/>
  <c r="AQ68"/>
  <c r="AE74"/>
  <c r="AE69"/>
  <c r="AE70"/>
  <c r="AE71"/>
  <c r="AE72"/>
  <c r="AE68"/>
  <c r="W72"/>
  <c r="W68"/>
  <c r="S74"/>
  <c r="S72"/>
  <c r="S71"/>
  <c r="S70"/>
  <c r="S69"/>
  <c r="S68"/>
  <c r="B92"/>
  <c r="BG88"/>
  <c r="BF88"/>
  <c r="BD88"/>
  <c r="BC88"/>
  <c r="BB88"/>
  <c r="AZ88"/>
  <c r="AX88"/>
  <c r="AU88"/>
  <c r="AT88"/>
  <c r="AR88"/>
  <c r="AQ88"/>
  <c r="AP88"/>
  <c r="AN88"/>
  <c r="AL88"/>
  <c r="AI88"/>
  <c r="AH88"/>
  <c r="AF88"/>
  <c r="AD88"/>
  <c r="AB88"/>
  <c r="Z88"/>
  <c r="W88"/>
  <c r="V88"/>
  <c r="J88" s="1"/>
  <c r="T88"/>
  <c r="H88" s="1"/>
  <c r="R88"/>
  <c r="P88"/>
  <c r="N88"/>
  <c r="BD87"/>
  <c r="BB87"/>
  <c r="AZ87"/>
  <c r="AX87"/>
  <c r="AR87"/>
  <c r="AP87"/>
  <c r="AN87"/>
  <c r="AL87"/>
  <c r="AF87"/>
  <c r="AD87"/>
  <c r="AB87"/>
  <c r="Z87"/>
  <c r="T87"/>
  <c r="H87" s="1"/>
  <c r="R87"/>
  <c r="P87"/>
  <c r="N87"/>
  <c r="B87" s="1"/>
  <c r="F87"/>
  <c r="BF86"/>
  <c r="BD86"/>
  <c r="BB86"/>
  <c r="AZ86"/>
  <c r="AR86"/>
  <c r="AP86"/>
  <c r="AN86"/>
  <c r="AL86"/>
  <c r="AH86"/>
  <c r="AF86"/>
  <c r="AD86"/>
  <c r="AB86"/>
  <c r="Z86"/>
  <c r="T86"/>
  <c r="R86"/>
  <c r="F86" s="1"/>
  <c r="P86"/>
  <c r="N86"/>
  <c r="BD75"/>
  <c r="BB75"/>
  <c r="AZ75"/>
  <c r="AX75"/>
  <c r="AX76" s="1"/>
  <c r="AT75"/>
  <c r="AR75"/>
  <c r="AP75"/>
  <c r="AN75"/>
  <c r="AL75"/>
  <c r="AL76" s="1"/>
  <c r="AF75"/>
  <c r="AD75"/>
  <c r="AB75"/>
  <c r="Z75"/>
  <c r="T75"/>
  <c r="R75"/>
  <c r="P75"/>
  <c r="P76" s="1"/>
  <c r="N75"/>
  <c r="D75"/>
  <c r="BF74"/>
  <c r="BG74" s="1"/>
  <c r="BE75"/>
  <c r="AT74"/>
  <c r="AU74" s="1"/>
  <c r="AH74"/>
  <c r="AI74" s="1"/>
  <c r="V74"/>
  <c r="V75" s="1"/>
  <c r="H74"/>
  <c r="H75" s="1"/>
  <c r="F74"/>
  <c r="F75" s="1"/>
  <c r="D74"/>
  <c r="B74"/>
  <c r="B75" s="1"/>
  <c r="BE73"/>
  <c r="BD73"/>
  <c r="BD76" s="1"/>
  <c r="BB73"/>
  <c r="BB76" s="1"/>
  <c r="AZ73"/>
  <c r="AZ76" s="1"/>
  <c r="AX73"/>
  <c r="AR73"/>
  <c r="AR76" s="1"/>
  <c r="AP73"/>
  <c r="AN73"/>
  <c r="AL73"/>
  <c r="AF73"/>
  <c r="AD73"/>
  <c r="AD76" s="1"/>
  <c r="AB73"/>
  <c r="AB76" s="1"/>
  <c r="Z73"/>
  <c r="T73"/>
  <c r="T76" s="1"/>
  <c r="R73"/>
  <c r="R76" s="1"/>
  <c r="P73"/>
  <c r="N73"/>
  <c r="BF72"/>
  <c r="BG72" s="1"/>
  <c r="AT72"/>
  <c r="AU72" s="1"/>
  <c r="AH72"/>
  <c r="AI72" s="1"/>
  <c r="V72"/>
  <c r="H72"/>
  <c r="F72"/>
  <c r="D72"/>
  <c r="B72"/>
  <c r="BF71"/>
  <c r="AT71"/>
  <c r="AH71"/>
  <c r="AI71" s="1"/>
  <c r="V71"/>
  <c r="W71" s="1"/>
  <c r="H71"/>
  <c r="F71"/>
  <c r="D71"/>
  <c r="B71"/>
  <c r="BF70"/>
  <c r="AT70"/>
  <c r="AH70"/>
  <c r="AI70" s="1"/>
  <c r="V70"/>
  <c r="W70" s="1"/>
  <c r="H70"/>
  <c r="F70"/>
  <c r="D70"/>
  <c r="B70"/>
  <c r="BF69"/>
  <c r="BG69" s="1"/>
  <c r="AT69"/>
  <c r="AU69" s="1"/>
  <c r="AH69"/>
  <c r="AI69" s="1"/>
  <c r="V69"/>
  <c r="W69" s="1"/>
  <c r="H69"/>
  <c r="F69"/>
  <c r="D69"/>
  <c r="B69"/>
  <c r="BF68"/>
  <c r="BG68" s="1"/>
  <c r="AT68"/>
  <c r="AU68" s="1"/>
  <c r="AH68"/>
  <c r="AI68" s="1"/>
  <c r="V68"/>
  <c r="H68"/>
  <c r="F68"/>
  <c r="F92" s="1"/>
  <c r="D68"/>
  <c r="D92" s="1"/>
  <c r="B68"/>
  <c r="BD59"/>
  <c r="BB59"/>
  <c r="AZ59"/>
  <c r="AX59"/>
  <c r="AR59"/>
  <c r="AP59"/>
  <c r="AN59"/>
  <c r="AL59"/>
  <c r="AH59"/>
  <c r="AF59"/>
  <c r="AD59"/>
  <c r="AB59"/>
  <c r="Z59"/>
  <c r="T59"/>
  <c r="R59"/>
  <c r="P59"/>
  <c r="N59"/>
  <c r="V58"/>
  <c r="W58" s="1"/>
  <c r="H58"/>
  <c r="F58"/>
  <c r="D58"/>
  <c r="B58"/>
  <c r="AT57"/>
  <c r="AH57"/>
  <c r="AI57" s="1"/>
  <c r="AE59"/>
  <c r="V57"/>
  <c r="W57" s="1"/>
  <c r="H57"/>
  <c r="F57"/>
  <c r="D57"/>
  <c r="B57"/>
  <c r="BE88"/>
  <c r="AG88"/>
  <c r="AE56"/>
  <c r="AE88" s="1"/>
  <c r="AA88"/>
  <c r="S56"/>
  <c r="S88" s="1"/>
  <c r="G88" s="1"/>
  <c r="K56"/>
  <c r="J56"/>
  <c r="H56"/>
  <c r="H60" s="1"/>
  <c r="F56"/>
  <c r="D56"/>
  <c r="D60" s="1"/>
  <c r="B56"/>
  <c r="AT55"/>
  <c r="AT86" s="1"/>
  <c r="AE55"/>
  <c r="AC55"/>
  <c r="AA55"/>
  <c r="V55"/>
  <c r="V86" s="1"/>
  <c r="S55"/>
  <c r="Q55"/>
  <c r="O55"/>
  <c r="K55"/>
  <c r="H55"/>
  <c r="F55"/>
  <c r="D55"/>
  <c r="B55"/>
  <c r="AE54"/>
  <c r="AC54"/>
  <c r="AA54"/>
  <c r="S54"/>
  <c r="Q54"/>
  <c r="O54"/>
  <c r="K54"/>
  <c r="J54"/>
  <c r="H54"/>
  <c r="F54"/>
  <c r="D54"/>
  <c r="B54"/>
  <c r="BF53"/>
  <c r="BG53" s="1"/>
  <c r="BE59"/>
  <c r="AT53"/>
  <c r="AU53" s="1"/>
  <c r="AI53"/>
  <c r="W53"/>
  <c r="J53"/>
  <c r="H53"/>
  <c r="H59" s="1"/>
  <c r="F53"/>
  <c r="D53"/>
  <c r="B53"/>
  <c r="B59" s="1"/>
  <c r="BB49"/>
  <c r="AZ49"/>
  <c r="AX49"/>
  <c r="AR49"/>
  <c r="AP49"/>
  <c r="AN49"/>
  <c r="AL49"/>
  <c r="AF49"/>
  <c r="AD49"/>
  <c r="AB49"/>
  <c r="Z49"/>
  <c r="T49"/>
  <c r="R49"/>
  <c r="P49"/>
  <c r="N49"/>
  <c r="F49"/>
  <c r="BF48"/>
  <c r="BG48" s="1"/>
  <c r="AT48"/>
  <c r="AU48" s="1"/>
  <c r="AH48"/>
  <c r="AI48" s="1"/>
  <c r="W48"/>
  <c r="V48"/>
  <c r="U48"/>
  <c r="J48"/>
  <c r="H48"/>
  <c r="F48"/>
  <c r="D48"/>
  <c r="B48"/>
  <c r="AE47"/>
  <c r="AC47"/>
  <c r="AA47"/>
  <c r="S47"/>
  <c r="Q47"/>
  <c r="O47"/>
  <c r="K47"/>
  <c r="J47"/>
  <c r="F47"/>
  <c r="D47"/>
  <c r="B47"/>
  <c r="AE46"/>
  <c r="AC46"/>
  <c r="AA46"/>
  <c r="S46"/>
  <c r="Q46"/>
  <c r="O46"/>
  <c r="K46"/>
  <c r="J46"/>
  <c r="H46"/>
  <c r="F46"/>
  <c r="D46"/>
  <c r="B46"/>
  <c r="BF45"/>
  <c r="BG45" s="1"/>
  <c r="AT45"/>
  <c r="AU45" s="1"/>
  <c r="AV45" s="1"/>
  <c r="AH45"/>
  <c r="V45"/>
  <c r="E45"/>
  <c r="H45"/>
  <c r="F45"/>
  <c r="D45"/>
  <c r="B45"/>
  <c r="BF44"/>
  <c r="BG44" s="1"/>
  <c r="BD44"/>
  <c r="BE44" s="1"/>
  <c r="AT44"/>
  <c r="AU44" s="1"/>
  <c r="AH44"/>
  <c r="V44"/>
  <c r="W44" s="1"/>
  <c r="F44"/>
  <c r="D44"/>
  <c r="B44"/>
  <c r="B49" s="1"/>
  <c r="BF43"/>
  <c r="BG43" s="1"/>
  <c r="AT43"/>
  <c r="AU43" s="1"/>
  <c r="AH43"/>
  <c r="AI43" s="1"/>
  <c r="V43"/>
  <c r="W43" s="1"/>
  <c r="H43"/>
  <c r="F43"/>
  <c r="D43"/>
  <c r="B43"/>
  <c r="BF42"/>
  <c r="BG42" s="1"/>
  <c r="BH42" s="1"/>
  <c r="H42"/>
  <c r="F42"/>
  <c r="D42"/>
  <c r="B42"/>
  <c r="BF41"/>
  <c r="BG41" s="1"/>
  <c r="BG49" s="1"/>
  <c r="AT41"/>
  <c r="AU41" s="1"/>
  <c r="AH41"/>
  <c r="V41"/>
  <c r="H41"/>
  <c r="F41"/>
  <c r="D41"/>
  <c r="B41"/>
  <c r="BB39"/>
  <c r="AZ39"/>
  <c r="AP39"/>
  <c r="AN39"/>
  <c r="AL39"/>
  <c r="AD39"/>
  <c r="AB39"/>
  <c r="Z39"/>
  <c r="R39"/>
  <c r="P39"/>
  <c r="N39"/>
  <c r="BF38"/>
  <c r="BG38" s="1"/>
  <c r="AT38"/>
  <c r="AU38" s="1"/>
  <c r="AH38"/>
  <c r="AI38" s="1"/>
  <c r="V38"/>
  <c r="W38" s="1"/>
  <c r="H38"/>
  <c r="F38"/>
  <c r="D38"/>
  <c r="B38"/>
  <c r="BF37"/>
  <c r="BG37" s="1"/>
  <c r="AT37"/>
  <c r="AU37" s="1"/>
  <c r="AH37"/>
  <c r="AI37" s="1"/>
  <c r="V37"/>
  <c r="W37" s="1"/>
  <c r="H37"/>
  <c r="F37"/>
  <c r="D37"/>
  <c r="B37"/>
  <c r="BF36"/>
  <c r="AT36"/>
  <c r="AU36" s="1"/>
  <c r="AV36" s="1"/>
  <c r="AH36"/>
  <c r="AI36" s="1"/>
  <c r="G36"/>
  <c r="V36"/>
  <c r="W36" s="1"/>
  <c r="H36"/>
  <c r="F36"/>
  <c r="D36"/>
  <c r="B36"/>
  <c r="BF35"/>
  <c r="BG35" s="1"/>
  <c r="AX35"/>
  <c r="AX39" s="1"/>
  <c r="AT35"/>
  <c r="AV35"/>
  <c r="AH35"/>
  <c r="AI35" s="1"/>
  <c r="V35"/>
  <c r="W35" s="1"/>
  <c r="H35"/>
  <c r="F35"/>
  <c r="D35"/>
  <c r="B35"/>
  <c r="BF34"/>
  <c r="BG34" s="1"/>
  <c r="BD34"/>
  <c r="AT34"/>
  <c r="AU34" s="1"/>
  <c r="AR34"/>
  <c r="AR39" s="1"/>
  <c r="AH34"/>
  <c r="AF34"/>
  <c r="AF39" s="1"/>
  <c r="V34"/>
  <c r="W34" s="1"/>
  <c r="T34"/>
  <c r="T39" s="1"/>
  <c r="G34"/>
  <c r="F34"/>
  <c r="D34"/>
  <c r="C34"/>
  <c r="B34"/>
  <c r="BF33"/>
  <c r="BG33" s="1"/>
  <c r="AT33"/>
  <c r="AU33" s="1"/>
  <c r="AH33"/>
  <c r="G33"/>
  <c r="V33"/>
  <c r="W33" s="1"/>
  <c r="H33"/>
  <c r="F33"/>
  <c r="D33"/>
  <c r="B33"/>
  <c r="BF32"/>
  <c r="BG32" s="1"/>
  <c r="AH32"/>
  <c r="V32"/>
  <c r="W32" s="1"/>
  <c r="Q39"/>
  <c r="H32"/>
  <c r="F32"/>
  <c r="D32"/>
  <c r="B32"/>
  <c r="BD30"/>
  <c r="BB30"/>
  <c r="AZ30"/>
  <c r="AR30"/>
  <c r="AP30"/>
  <c r="AN30"/>
  <c r="AL30"/>
  <c r="AF30"/>
  <c r="AB30"/>
  <c r="Z30"/>
  <c r="T30"/>
  <c r="R30"/>
  <c r="P30"/>
  <c r="N30"/>
  <c r="BF29"/>
  <c r="BE87"/>
  <c r="AT29"/>
  <c r="AU29" s="1"/>
  <c r="AI29"/>
  <c r="AH29"/>
  <c r="V29"/>
  <c r="H29"/>
  <c r="F29"/>
  <c r="D29"/>
  <c r="B29"/>
  <c r="BF28"/>
  <c r="BG28" s="1"/>
  <c r="AT28"/>
  <c r="AH28"/>
  <c r="AI28" s="1"/>
  <c r="V28"/>
  <c r="W28" s="1"/>
  <c r="H28"/>
  <c r="G28"/>
  <c r="F28"/>
  <c r="D28"/>
  <c r="B28"/>
  <c r="BG27"/>
  <c r="AX27"/>
  <c r="AY27" s="1"/>
  <c r="AU27"/>
  <c r="AI27"/>
  <c r="AE27"/>
  <c r="AC27"/>
  <c r="AA27"/>
  <c r="AA86" s="1"/>
  <c r="W27"/>
  <c r="K27" s="1"/>
  <c r="S27"/>
  <c r="Q27"/>
  <c r="O27"/>
  <c r="J27"/>
  <c r="H27"/>
  <c r="F27"/>
  <c r="D27"/>
  <c r="BG26"/>
  <c r="BG86" s="1"/>
  <c r="BE86"/>
  <c r="AI26"/>
  <c r="AI86" s="1"/>
  <c r="AE26"/>
  <c r="AC26"/>
  <c r="AA26"/>
  <c r="W26"/>
  <c r="S26"/>
  <c r="Q26"/>
  <c r="O26"/>
  <c r="J26"/>
  <c r="H26"/>
  <c r="F26"/>
  <c r="D26"/>
  <c r="C26"/>
  <c r="B26"/>
  <c r="AT25"/>
  <c r="J25"/>
  <c r="H25"/>
  <c r="F25"/>
  <c r="D25"/>
  <c r="C25"/>
  <c r="B25"/>
  <c r="BF24"/>
  <c r="BG24" s="1"/>
  <c r="AT24"/>
  <c r="AH24"/>
  <c r="AI24" s="1"/>
  <c r="V24"/>
  <c r="H24"/>
  <c r="F24"/>
  <c r="D24"/>
  <c r="C24"/>
  <c r="B24"/>
  <c r="BF23"/>
  <c r="BG23" s="1"/>
  <c r="AT23"/>
  <c r="AU23" s="1"/>
  <c r="AD23"/>
  <c r="AD30" s="1"/>
  <c r="AB23"/>
  <c r="AC23" s="1"/>
  <c r="E23" s="1"/>
  <c r="V23"/>
  <c r="W23" s="1"/>
  <c r="H23"/>
  <c r="D23"/>
  <c r="B23"/>
  <c r="BF22"/>
  <c r="BG22" s="1"/>
  <c r="AT22"/>
  <c r="AU22" s="1"/>
  <c r="AH22"/>
  <c r="AI22" s="1"/>
  <c r="V22"/>
  <c r="G22"/>
  <c r="H22"/>
  <c r="F22"/>
  <c r="D22"/>
  <c r="B22"/>
  <c r="BH21"/>
  <c r="BF21"/>
  <c r="BG21" s="1"/>
  <c r="AT21"/>
  <c r="AH21"/>
  <c r="AI21" s="1"/>
  <c r="H21"/>
  <c r="F21"/>
  <c r="E21"/>
  <c r="D21"/>
  <c r="B21"/>
  <c r="BE30"/>
  <c r="AV20"/>
  <c r="G20"/>
  <c r="J20"/>
  <c r="H20"/>
  <c r="F20"/>
  <c r="D20"/>
  <c r="B20"/>
  <c r="BG18"/>
  <c r="BF18"/>
  <c r="BD18"/>
  <c r="BB18"/>
  <c r="BA18"/>
  <c r="AZ18"/>
  <c r="AX18"/>
  <c r="AT18"/>
  <c r="AR18"/>
  <c r="AP18"/>
  <c r="AN18"/>
  <c r="AL18"/>
  <c r="AL85" s="1"/>
  <c r="AL89" s="1"/>
  <c r="AF18"/>
  <c r="AD18"/>
  <c r="AC18"/>
  <c r="AB18"/>
  <c r="Z18"/>
  <c r="T18"/>
  <c r="S18"/>
  <c r="R18"/>
  <c r="P18"/>
  <c r="F18"/>
  <c r="BF17"/>
  <c r="BG17" s="1"/>
  <c r="BE18"/>
  <c r="BH17"/>
  <c r="BH18" s="1"/>
  <c r="AT17"/>
  <c r="AU17" s="1"/>
  <c r="AU18" s="1"/>
  <c r="AM18"/>
  <c r="AH17"/>
  <c r="AH18" s="1"/>
  <c r="V17"/>
  <c r="V18" s="1"/>
  <c r="J18" s="1"/>
  <c r="Q18"/>
  <c r="N17"/>
  <c r="N18" s="1"/>
  <c r="B18" s="1"/>
  <c r="H17"/>
  <c r="F17"/>
  <c r="D17"/>
  <c r="B17"/>
  <c r="BD16"/>
  <c r="BB16"/>
  <c r="AZ16"/>
  <c r="AX16"/>
  <c r="AX85" s="1"/>
  <c r="AR16"/>
  <c r="AP16"/>
  <c r="AP85" s="1"/>
  <c r="AN16"/>
  <c r="AL16"/>
  <c r="AF16"/>
  <c r="AF50" s="1"/>
  <c r="AF61" s="1"/>
  <c r="AE16"/>
  <c r="AD16"/>
  <c r="AD85" s="1"/>
  <c r="AB16"/>
  <c r="Z16"/>
  <c r="T16"/>
  <c r="T50" s="1"/>
  <c r="T61" s="1"/>
  <c r="R16"/>
  <c r="P16"/>
  <c r="P85" s="1"/>
  <c r="P89" s="1"/>
  <c r="N16"/>
  <c r="BF15"/>
  <c r="BG15" s="1"/>
  <c r="BH15" s="1"/>
  <c r="AT15"/>
  <c r="AU15" s="1"/>
  <c r="AH15"/>
  <c r="AI15" s="1"/>
  <c r="V15"/>
  <c r="W15" s="1"/>
  <c r="H15"/>
  <c r="F15"/>
  <c r="D15"/>
  <c r="B15"/>
  <c r="BF14"/>
  <c r="BG14" s="1"/>
  <c r="AT14"/>
  <c r="AU14" s="1"/>
  <c r="AH14"/>
  <c r="AI14" s="1"/>
  <c r="V14"/>
  <c r="W14" s="1"/>
  <c r="X14" s="1"/>
  <c r="H14"/>
  <c r="F14"/>
  <c r="D14"/>
  <c r="C14"/>
  <c r="B14"/>
  <c r="BF13"/>
  <c r="BG13" s="1"/>
  <c r="AT13"/>
  <c r="AU13" s="1"/>
  <c r="AV13" s="1"/>
  <c r="AH13"/>
  <c r="AJ13"/>
  <c r="V13"/>
  <c r="J13" s="1"/>
  <c r="H13"/>
  <c r="G13"/>
  <c r="F13"/>
  <c r="D13"/>
  <c r="B13"/>
  <c r="BF12"/>
  <c r="BG12" s="1"/>
  <c r="BE16"/>
  <c r="AT12"/>
  <c r="AU12" s="1"/>
  <c r="AH12"/>
  <c r="AI12" s="1"/>
  <c r="V12"/>
  <c r="J12"/>
  <c r="H12"/>
  <c r="F12"/>
  <c r="D12"/>
  <c r="B12"/>
  <c r="BF11"/>
  <c r="BG11" s="1"/>
  <c r="AT11"/>
  <c r="AU11" s="1"/>
  <c r="AU16" s="1"/>
  <c r="AH11"/>
  <c r="AI11" s="1"/>
  <c r="AA16"/>
  <c r="V11"/>
  <c r="H11"/>
  <c r="F11"/>
  <c r="D11"/>
  <c r="B11"/>
  <c r="BG39" l="1"/>
  <c r="K34"/>
  <c r="BH72"/>
  <c r="AJ43"/>
  <c r="AV43"/>
  <c r="AV23"/>
  <c r="K14"/>
  <c r="AJ24"/>
  <c r="AV44"/>
  <c r="BG29"/>
  <c r="BG87" s="1"/>
  <c r="BH36"/>
  <c r="BG36"/>
  <c r="K36" s="1"/>
  <c r="T78"/>
  <c r="BF49"/>
  <c r="AJ20"/>
  <c r="V16"/>
  <c r="V85" s="1"/>
  <c r="AD89"/>
  <c r="E18"/>
  <c r="J32"/>
  <c r="H39"/>
  <c r="J45"/>
  <c r="F88"/>
  <c r="AC73"/>
  <c r="I74"/>
  <c r="W17"/>
  <c r="W18" s="1"/>
  <c r="I58"/>
  <c r="AV12"/>
  <c r="F16"/>
  <c r="F50" s="1"/>
  <c r="V30"/>
  <c r="F30"/>
  <c r="K24"/>
  <c r="AH87"/>
  <c r="H30"/>
  <c r="AH39"/>
  <c r="J34"/>
  <c r="AT39"/>
  <c r="D49"/>
  <c r="AJ46"/>
  <c r="J55"/>
  <c r="J60" s="1"/>
  <c r="BH56"/>
  <c r="BH88" s="1"/>
  <c r="H73"/>
  <c r="H76" s="1"/>
  <c r="AN76"/>
  <c r="J74"/>
  <c r="J75" s="1"/>
  <c r="AF76"/>
  <c r="AF78" s="1"/>
  <c r="AQ73"/>
  <c r="BA73"/>
  <c r="G53"/>
  <c r="O17"/>
  <c r="C17" s="1"/>
  <c r="W11"/>
  <c r="W22"/>
  <c r="X22" s="1"/>
  <c r="AE87"/>
  <c r="AJ14"/>
  <c r="I21"/>
  <c r="AJ57"/>
  <c r="AI32"/>
  <c r="AI59"/>
  <c r="AV11"/>
  <c r="AV15"/>
  <c r="AS49"/>
  <c r="AU86"/>
  <c r="BD39"/>
  <c r="BE34"/>
  <c r="BE85" s="1"/>
  <c r="BE89" s="1"/>
  <c r="G56"/>
  <c r="D86"/>
  <c r="AV24"/>
  <c r="D16"/>
  <c r="AI87"/>
  <c r="J37"/>
  <c r="I38"/>
  <c r="J44"/>
  <c r="K48"/>
  <c r="AP50"/>
  <c r="AP61" s="1"/>
  <c r="AP78" s="1"/>
  <c r="I55"/>
  <c r="J70"/>
  <c r="T85"/>
  <c r="T89" s="1"/>
  <c r="H86"/>
  <c r="U34"/>
  <c r="I54"/>
  <c r="AI17"/>
  <c r="AJ17" s="1"/>
  <c r="AJ18" s="1"/>
  <c r="H16"/>
  <c r="K12"/>
  <c r="B16"/>
  <c r="F23"/>
  <c r="J24"/>
  <c r="H34"/>
  <c r="J42"/>
  <c r="D59"/>
  <c r="N76"/>
  <c r="Z76"/>
  <c r="AP76"/>
  <c r="BF87"/>
  <c r="D88"/>
  <c r="W74"/>
  <c r="BC73"/>
  <c r="AY35"/>
  <c r="BH35" s="1"/>
  <c r="BH43"/>
  <c r="I12"/>
  <c r="I47"/>
  <c r="X21"/>
  <c r="AG34"/>
  <c r="I48"/>
  <c r="AV21"/>
  <c r="AV25"/>
  <c r="BE76"/>
  <c r="E54"/>
  <c r="BA86"/>
  <c r="E47"/>
  <c r="E46"/>
  <c r="C47"/>
  <c r="AY49"/>
  <c r="AU59"/>
  <c r="K28"/>
  <c r="I69"/>
  <c r="I25"/>
  <c r="AS30"/>
  <c r="I24"/>
  <c r="I22"/>
  <c r="I15"/>
  <c r="G17"/>
  <c r="AO59"/>
  <c r="E55"/>
  <c r="AO86"/>
  <c r="K57"/>
  <c r="K45"/>
  <c r="AI16"/>
  <c r="AG59"/>
  <c r="AJ54"/>
  <c r="AG86"/>
  <c r="I57"/>
  <c r="I43"/>
  <c r="I44"/>
  <c r="AJ45"/>
  <c r="I36"/>
  <c r="I29"/>
  <c r="AG16"/>
  <c r="AJ12"/>
  <c r="E88"/>
  <c r="X57"/>
  <c r="K25"/>
  <c r="I37"/>
  <c r="U87"/>
  <c r="U16"/>
  <c r="U85" s="1"/>
  <c r="I75"/>
  <c r="I18"/>
  <c r="BA59"/>
  <c r="BA49"/>
  <c r="AY87"/>
  <c r="BA87"/>
  <c r="BA30"/>
  <c r="BH28"/>
  <c r="E53"/>
  <c r="E48"/>
  <c r="AV48"/>
  <c r="C38"/>
  <c r="AV29"/>
  <c r="C53"/>
  <c r="AJ48"/>
  <c r="AJ38"/>
  <c r="S87"/>
  <c r="O87"/>
  <c r="X38"/>
  <c r="E28"/>
  <c r="X28"/>
  <c r="G55"/>
  <c r="BH55"/>
  <c r="G47"/>
  <c r="BH47"/>
  <c r="BC49"/>
  <c r="AV55"/>
  <c r="AQ59"/>
  <c r="G46"/>
  <c r="AQ86"/>
  <c r="AQ30"/>
  <c r="AV27"/>
  <c r="C55"/>
  <c r="AM59"/>
  <c r="AM86"/>
  <c r="E27"/>
  <c r="AY75"/>
  <c r="C72"/>
  <c r="AA75"/>
  <c r="AA73"/>
  <c r="O75"/>
  <c r="BA75"/>
  <c r="E74"/>
  <c r="E69"/>
  <c r="Q75"/>
  <c r="BG73"/>
  <c r="BH69"/>
  <c r="BC75"/>
  <c r="BC76" s="1"/>
  <c r="AV74"/>
  <c r="K70"/>
  <c r="AQ76"/>
  <c r="AV69"/>
  <c r="K72"/>
  <c r="AJ74"/>
  <c r="AE73"/>
  <c r="X72"/>
  <c r="G72"/>
  <c r="G70"/>
  <c r="G69"/>
  <c r="AA85"/>
  <c r="BA85"/>
  <c r="BA89" s="1"/>
  <c r="S85"/>
  <c r="W30"/>
  <c r="X24"/>
  <c r="X13"/>
  <c r="G23"/>
  <c r="BH27"/>
  <c r="C27"/>
  <c r="AQ85"/>
  <c r="X17"/>
  <c r="X18" s="1"/>
  <c r="O18"/>
  <c r="C18" s="1"/>
  <c r="K13"/>
  <c r="X15"/>
  <c r="K15"/>
  <c r="J15"/>
  <c r="AE85"/>
  <c r="AE89" s="1"/>
  <c r="AZ50"/>
  <c r="AZ61" s="1"/>
  <c r="AZ78" s="1"/>
  <c r="AZ85"/>
  <c r="AZ89" s="1"/>
  <c r="Q86"/>
  <c r="E26"/>
  <c r="C33"/>
  <c r="AM49"/>
  <c r="C58"/>
  <c r="K69"/>
  <c r="J69"/>
  <c r="V73"/>
  <c r="V76" s="1"/>
  <c r="E71"/>
  <c r="X71"/>
  <c r="AA49"/>
  <c r="AJ41"/>
  <c r="C41"/>
  <c r="AH49"/>
  <c r="AI49"/>
  <c r="AJ44"/>
  <c r="E44"/>
  <c r="BC59"/>
  <c r="BH53"/>
  <c r="I68"/>
  <c r="U73"/>
  <c r="Q73"/>
  <c r="E70"/>
  <c r="AV71"/>
  <c r="J71"/>
  <c r="S75"/>
  <c r="N50"/>
  <c r="N61" s="1"/>
  <c r="N85"/>
  <c r="R50"/>
  <c r="R61" s="1"/>
  <c r="R78" s="1"/>
  <c r="R85"/>
  <c r="AB85"/>
  <c r="AB89" s="1"/>
  <c r="AB50"/>
  <c r="AB61" s="1"/>
  <c r="AB78" s="1"/>
  <c r="BB85"/>
  <c r="BB89" s="1"/>
  <c r="BB50"/>
  <c r="BB61" s="1"/>
  <c r="BB78" s="1"/>
  <c r="C29"/>
  <c r="V87"/>
  <c r="W29"/>
  <c r="X29" s="1"/>
  <c r="J29"/>
  <c r="X43"/>
  <c r="C43"/>
  <c r="K43"/>
  <c r="J43"/>
  <c r="S73"/>
  <c r="G68"/>
  <c r="X68"/>
  <c r="AT73"/>
  <c r="AT76" s="1"/>
  <c r="X70"/>
  <c r="C70"/>
  <c r="AV70"/>
  <c r="I70"/>
  <c r="BG75"/>
  <c r="BG76" s="1"/>
  <c r="BF75"/>
  <c r="AH75"/>
  <c r="AO16"/>
  <c r="BC18"/>
  <c r="G18" s="1"/>
  <c r="AY30"/>
  <c r="X23"/>
  <c r="X26"/>
  <c r="O30"/>
  <c r="AA30"/>
  <c r="AO30"/>
  <c r="AC39"/>
  <c r="AV46"/>
  <c r="AV53"/>
  <c r="G11"/>
  <c r="AT16"/>
  <c r="I14"/>
  <c r="C15"/>
  <c r="AX89"/>
  <c r="AG30"/>
  <c r="AJ21"/>
  <c r="G26"/>
  <c r="AV26"/>
  <c r="AJ27"/>
  <c r="AJ29"/>
  <c r="BA39"/>
  <c r="BA50" s="1"/>
  <c r="AV37"/>
  <c r="BH41"/>
  <c r="AI75"/>
  <c r="J11"/>
  <c r="AJ11"/>
  <c r="AY16"/>
  <c r="E13"/>
  <c r="AJ15"/>
  <c r="AH16"/>
  <c r="AM16"/>
  <c r="E17"/>
  <c r="I17"/>
  <c r="D18"/>
  <c r="C20"/>
  <c r="AM30"/>
  <c r="AU30"/>
  <c r="K21"/>
  <c r="C22"/>
  <c r="C23"/>
  <c r="E24"/>
  <c r="AJ25"/>
  <c r="BH25"/>
  <c r="K26"/>
  <c r="K86" s="1"/>
  <c r="U86"/>
  <c r="I28"/>
  <c r="AV28"/>
  <c r="AO87"/>
  <c r="AU87"/>
  <c r="BC87"/>
  <c r="S39"/>
  <c r="X32"/>
  <c r="I42"/>
  <c r="G42"/>
  <c r="AV42"/>
  <c r="BH44"/>
  <c r="C46"/>
  <c r="AJ55"/>
  <c r="E56"/>
  <c r="E58"/>
  <c r="AV68"/>
  <c r="AJ70"/>
  <c r="C71"/>
  <c r="AJ71"/>
  <c r="D73"/>
  <c r="D76" s="1"/>
  <c r="BH74"/>
  <c r="AE86"/>
  <c r="AA87"/>
  <c r="I88"/>
  <c r="B88"/>
  <c r="Z50"/>
  <c r="Z61" s="1"/>
  <c r="Z78" s="1"/>
  <c r="Z85"/>
  <c r="Z89" s="1"/>
  <c r="AY86"/>
  <c r="BH26"/>
  <c r="K33"/>
  <c r="J33"/>
  <c r="G41"/>
  <c r="AT49"/>
  <c r="AU49"/>
  <c r="K58"/>
  <c r="J58"/>
  <c r="C69"/>
  <c r="AN50"/>
  <c r="AN61" s="1"/>
  <c r="AN78" s="1"/>
  <c r="AN85"/>
  <c r="AN89" s="1"/>
  <c r="AR50"/>
  <c r="AR61" s="1"/>
  <c r="AR78" s="1"/>
  <c r="AR85"/>
  <c r="AR89" s="1"/>
  <c r="Q30"/>
  <c r="E20"/>
  <c r="X12"/>
  <c r="C12"/>
  <c r="U30"/>
  <c r="I20"/>
  <c r="J21"/>
  <c r="AT30"/>
  <c r="AU85"/>
  <c r="AU89" s="1"/>
  <c r="AX86"/>
  <c r="B27"/>
  <c r="X37"/>
  <c r="C37"/>
  <c r="U49"/>
  <c r="I41"/>
  <c r="H44"/>
  <c r="BD49"/>
  <c r="H49" s="1"/>
  <c r="O59"/>
  <c r="C54"/>
  <c r="C68"/>
  <c r="AH73"/>
  <c r="AH76" s="1"/>
  <c r="BH11"/>
  <c r="BG30"/>
  <c r="BH32"/>
  <c r="AJ37"/>
  <c r="S49"/>
  <c r="X53"/>
  <c r="AJ56"/>
  <c r="AJ88" s="1"/>
  <c r="BH58"/>
  <c r="K71"/>
  <c r="C11"/>
  <c r="X11"/>
  <c r="BG16"/>
  <c r="O16"/>
  <c r="AD50"/>
  <c r="AD61" s="1"/>
  <c r="AD78" s="1"/>
  <c r="BD50"/>
  <c r="BD61" s="1"/>
  <c r="BD78" s="1"/>
  <c r="J17"/>
  <c r="X20"/>
  <c r="C21"/>
  <c r="BH22"/>
  <c r="AH23"/>
  <c r="AI23" s="1"/>
  <c r="AQ87"/>
  <c r="S30"/>
  <c r="BF30"/>
  <c r="I32"/>
  <c r="I11"/>
  <c r="AC16"/>
  <c r="G12"/>
  <c r="BH13"/>
  <c r="J14"/>
  <c r="E14"/>
  <c r="AV14"/>
  <c r="Q16"/>
  <c r="AF85"/>
  <c r="AF89" s="1"/>
  <c r="AL50"/>
  <c r="AL61" s="1"/>
  <c r="AL78" s="1"/>
  <c r="AP89"/>
  <c r="BF16"/>
  <c r="AV17"/>
  <c r="AV18" s="1"/>
  <c r="H18"/>
  <c r="AC30"/>
  <c r="BH20"/>
  <c r="BC30"/>
  <c r="J22"/>
  <c r="I23"/>
  <c r="AE30"/>
  <c r="BH24"/>
  <c r="E25"/>
  <c r="X25"/>
  <c r="S86"/>
  <c r="AJ26"/>
  <c r="X27"/>
  <c r="AJ28"/>
  <c r="E29"/>
  <c r="G29"/>
  <c r="BH29"/>
  <c r="D30"/>
  <c r="AX30"/>
  <c r="AX50" s="1"/>
  <c r="AX61" s="1"/>
  <c r="AX78" s="1"/>
  <c r="E32"/>
  <c r="AE39"/>
  <c r="AV32"/>
  <c r="AU39"/>
  <c r="AJ33"/>
  <c r="X34"/>
  <c r="K37"/>
  <c r="K38"/>
  <c r="D39"/>
  <c r="AC49"/>
  <c r="AJ42"/>
  <c r="K44"/>
  <c r="BH46"/>
  <c r="X47"/>
  <c r="P50"/>
  <c r="P61" s="1"/>
  <c r="P78" s="1"/>
  <c r="AA59"/>
  <c r="K53"/>
  <c r="K60" s="1"/>
  <c r="X54"/>
  <c r="I56"/>
  <c r="AV56"/>
  <c r="AV88" s="1"/>
  <c r="Q59"/>
  <c r="V59"/>
  <c r="BH68"/>
  <c r="F73"/>
  <c r="F76" s="1"/>
  <c r="G71"/>
  <c r="AC75"/>
  <c r="AC76" s="1"/>
  <c r="BD85"/>
  <c r="BD89" s="1"/>
  <c r="B86"/>
  <c r="X45"/>
  <c r="C45"/>
  <c r="X48"/>
  <c r="C48"/>
  <c r="O88"/>
  <c r="C88" s="1"/>
  <c r="C56"/>
  <c r="I26"/>
  <c r="O86"/>
  <c r="W86"/>
  <c r="BC86"/>
  <c r="J28"/>
  <c r="AG87"/>
  <c r="I87" s="1"/>
  <c r="AM87"/>
  <c r="AT87"/>
  <c r="O39"/>
  <c r="V39"/>
  <c r="BF39"/>
  <c r="AV33"/>
  <c r="AJ34"/>
  <c r="AS39"/>
  <c r="BH34"/>
  <c r="AJ35"/>
  <c r="AJ36"/>
  <c r="J38"/>
  <c r="BH38"/>
  <c r="B39"/>
  <c r="Q49"/>
  <c r="AQ49"/>
  <c r="G43"/>
  <c r="G45"/>
  <c r="X46"/>
  <c r="AJ47"/>
  <c r="AV47"/>
  <c r="G48"/>
  <c r="F59"/>
  <c r="I53"/>
  <c r="AC59"/>
  <c r="AT59"/>
  <c r="X55"/>
  <c r="B60"/>
  <c r="X56"/>
  <c r="X88" s="1"/>
  <c r="J57"/>
  <c r="J59" s="1"/>
  <c r="G58"/>
  <c r="AV58"/>
  <c r="H92"/>
  <c r="AG73"/>
  <c r="AG76" s="1"/>
  <c r="AY73"/>
  <c r="AY76" s="1"/>
  <c r="AS73"/>
  <c r="AS76" s="1"/>
  <c r="BH70"/>
  <c r="I71"/>
  <c r="I72"/>
  <c r="AV72"/>
  <c r="AM75"/>
  <c r="AM76" s="1"/>
  <c r="AU75"/>
  <c r="E75"/>
  <c r="J86"/>
  <c r="K35"/>
  <c r="J35"/>
  <c r="C36"/>
  <c r="J36"/>
  <c r="C42"/>
  <c r="X42"/>
  <c r="X44"/>
  <c r="C44"/>
  <c r="AO73"/>
  <c r="AO76" s="1"/>
  <c r="E68"/>
  <c r="X74"/>
  <c r="C74"/>
  <c r="AE75"/>
  <c r="G74"/>
  <c r="AC86"/>
  <c r="AS86"/>
  <c r="Q87"/>
  <c r="A78"/>
  <c r="AA39"/>
  <c r="AO39"/>
  <c r="BE39"/>
  <c r="E38"/>
  <c r="AV38"/>
  <c r="F39"/>
  <c r="V49"/>
  <c r="J49" s="1"/>
  <c r="AE49"/>
  <c r="E41"/>
  <c r="BE49"/>
  <c r="K42"/>
  <c r="G44"/>
  <c r="BH45"/>
  <c r="I46"/>
  <c r="BH48"/>
  <c r="O49"/>
  <c r="AO49"/>
  <c r="S59"/>
  <c r="AJ53"/>
  <c r="AS59"/>
  <c r="AY59"/>
  <c r="BG59"/>
  <c r="AV54"/>
  <c r="BH54"/>
  <c r="F60"/>
  <c r="E57"/>
  <c r="AV57"/>
  <c r="O73"/>
  <c r="B73"/>
  <c r="B76" s="1"/>
  <c r="AJ69"/>
  <c r="BH71"/>
  <c r="AJ72"/>
  <c r="D87"/>
  <c r="BF59"/>
  <c r="BF73"/>
  <c r="U75"/>
  <c r="J41"/>
  <c r="J68"/>
  <c r="J72"/>
  <c r="BF76" l="1"/>
  <c r="L38"/>
  <c r="G59"/>
  <c r="AY39"/>
  <c r="O76"/>
  <c r="V50"/>
  <c r="V61" s="1"/>
  <c r="V78" s="1"/>
  <c r="D50"/>
  <c r="D61" s="1"/>
  <c r="D78" s="1"/>
  <c r="N78"/>
  <c r="BA76"/>
  <c r="G60"/>
  <c r="H50"/>
  <c r="H61" s="1"/>
  <c r="H78" s="1"/>
  <c r="AV16"/>
  <c r="E39"/>
  <c r="S76"/>
  <c r="L24"/>
  <c r="L55"/>
  <c r="L54"/>
  <c r="BA61"/>
  <c r="L27"/>
  <c r="L47"/>
  <c r="AU50"/>
  <c r="AU61" s="1"/>
  <c r="L57"/>
  <c r="I16"/>
  <c r="I86"/>
  <c r="I30"/>
  <c r="L14"/>
  <c r="L13"/>
  <c r="L25"/>
  <c r="L15"/>
  <c r="L88"/>
  <c r="BE50"/>
  <c r="BE61" s="1"/>
  <c r="BE78" s="1"/>
  <c r="BH39"/>
  <c r="AJ86"/>
  <c r="U76"/>
  <c r="I60"/>
  <c r="BC85"/>
  <c r="BH16"/>
  <c r="AJ16"/>
  <c r="E59"/>
  <c r="L45"/>
  <c r="G16"/>
  <c r="L12"/>
  <c r="E16"/>
  <c r="AE50"/>
  <c r="AE61" s="1"/>
  <c r="E60"/>
  <c r="L53"/>
  <c r="E49"/>
  <c r="AV87"/>
  <c r="E87"/>
  <c r="L28"/>
  <c r="S50"/>
  <c r="S61" s="1"/>
  <c r="G87"/>
  <c r="C87"/>
  <c r="BH49"/>
  <c r="BC50"/>
  <c r="BC61" s="1"/>
  <c r="BC78" s="1"/>
  <c r="BC89"/>
  <c r="AQ50"/>
  <c r="AQ61" s="1"/>
  <c r="AQ78" s="1"/>
  <c r="E30"/>
  <c r="L26"/>
  <c r="AA76"/>
  <c r="AJ75"/>
  <c r="Q76"/>
  <c r="BH73"/>
  <c r="BI75"/>
  <c r="BH76"/>
  <c r="AV75"/>
  <c r="L72"/>
  <c r="L69"/>
  <c r="G75"/>
  <c r="AE76"/>
  <c r="AE78" s="1"/>
  <c r="X75"/>
  <c r="AS50"/>
  <c r="AS61" s="1"/>
  <c r="AS78" s="1"/>
  <c r="AV39"/>
  <c r="J23"/>
  <c r="BG85"/>
  <c r="BG89" s="1"/>
  <c r="BG50"/>
  <c r="BG61" s="1"/>
  <c r="BG78" s="1"/>
  <c r="C73"/>
  <c r="C92"/>
  <c r="AH85"/>
  <c r="AH89" s="1"/>
  <c r="I73"/>
  <c r="I92"/>
  <c r="S89"/>
  <c r="G85"/>
  <c r="W49"/>
  <c r="K49" s="1"/>
  <c r="K41"/>
  <c r="L41" s="1"/>
  <c r="C75"/>
  <c r="C60"/>
  <c r="L56"/>
  <c r="O85"/>
  <c r="O89" s="1"/>
  <c r="O50"/>
  <c r="AI73"/>
  <c r="AI76" s="1"/>
  <c r="K68"/>
  <c r="AM50"/>
  <c r="AM85"/>
  <c r="AM89" s="1"/>
  <c r="B85"/>
  <c r="B89" s="1"/>
  <c r="N89"/>
  <c r="C49"/>
  <c r="J73"/>
  <c r="J76" s="1"/>
  <c r="J92"/>
  <c r="C39"/>
  <c r="BF85"/>
  <c r="BF89" s="1"/>
  <c r="BF50"/>
  <c r="BF61" s="1"/>
  <c r="Q50"/>
  <c r="Q61" s="1"/>
  <c r="Q85"/>
  <c r="C16"/>
  <c r="AT50"/>
  <c r="AT61" s="1"/>
  <c r="AT78" s="1"/>
  <c r="AT85"/>
  <c r="AT89" s="1"/>
  <c r="G73"/>
  <c r="G92"/>
  <c r="AG39"/>
  <c r="AG50" s="1"/>
  <c r="AG61" s="1"/>
  <c r="AG78" s="1"/>
  <c r="X87"/>
  <c r="E86"/>
  <c r="AA50"/>
  <c r="D85"/>
  <c r="D89" s="1"/>
  <c r="AV86"/>
  <c r="AG85"/>
  <c r="AG89" s="1"/>
  <c r="AV41"/>
  <c r="F61"/>
  <c r="F78" s="1"/>
  <c r="AQ89"/>
  <c r="AA89"/>
  <c r="W73"/>
  <c r="L42"/>
  <c r="X36"/>
  <c r="X35"/>
  <c r="BI39"/>
  <c r="K59"/>
  <c r="BH87"/>
  <c r="G30"/>
  <c r="L21"/>
  <c r="BI59"/>
  <c r="G49"/>
  <c r="L37"/>
  <c r="X41"/>
  <c r="BH86"/>
  <c r="BH75"/>
  <c r="L71"/>
  <c r="L46"/>
  <c r="G39"/>
  <c r="L20"/>
  <c r="J16"/>
  <c r="X86"/>
  <c r="BH30"/>
  <c r="L43"/>
  <c r="J87"/>
  <c r="H85"/>
  <c r="H89" s="1"/>
  <c r="X58"/>
  <c r="X33"/>
  <c r="AV22"/>
  <c r="B30"/>
  <c r="B50" s="1"/>
  <c r="B61" s="1"/>
  <c r="B78" s="1"/>
  <c r="AS85"/>
  <c r="AS89" s="1"/>
  <c r="AI39"/>
  <c r="K32"/>
  <c r="L32" s="1"/>
  <c r="AJ32"/>
  <c r="AC50"/>
  <c r="AC61" s="1"/>
  <c r="AC78" s="1"/>
  <c r="AC85"/>
  <c r="AC89" s="1"/>
  <c r="BH85"/>
  <c r="AO85"/>
  <c r="AO89" s="1"/>
  <c r="AO50"/>
  <c r="AO61" s="1"/>
  <c r="AO78" s="1"/>
  <c r="AY85"/>
  <c r="AY89" s="1"/>
  <c r="AY50"/>
  <c r="U89"/>
  <c r="E92"/>
  <c r="E73"/>
  <c r="K74"/>
  <c r="K75" s="1"/>
  <c r="W75"/>
  <c r="I34"/>
  <c r="L34" s="1"/>
  <c r="U39"/>
  <c r="AI18"/>
  <c r="K17"/>
  <c r="K11"/>
  <c r="K16" s="1"/>
  <c r="W16"/>
  <c r="X30"/>
  <c r="C30"/>
  <c r="W87"/>
  <c r="K87" s="1"/>
  <c r="K29"/>
  <c r="L29" s="1"/>
  <c r="F85"/>
  <c r="F89" s="1"/>
  <c r="R89"/>
  <c r="L58"/>
  <c r="V89"/>
  <c r="X59"/>
  <c r="AV73"/>
  <c r="AV49"/>
  <c r="L17"/>
  <c r="AJ59"/>
  <c r="L44"/>
  <c r="I59"/>
  <c r="AV34"/>
  <c r="AV59"/>
  <c r="AU73"/>
  <c r="AU76" s="1"/>
  <c r="AV76" s="1"/>
  <c r="W59"/>
  <c r="BI49"/>
  <c r="L36"/>
  <c r="C35"/>
  <c r="L35" s="1"/>
  <c r="J39"/>
  <c r="C86"/>
  <c r="L48"/>
  <c r="W39"/>
  <c r="G86"/>
  <c r="X16"/>
  <c r="AJ68"/>
  <c r="AJ73" s="1"/>
  <c r="C59"/>
  <c r="I49"/>
  <c r="AH30"/>
  <c r="J30" s="1"/>
  <c r="X69"/>
  <c r="X73" s="1"/>
  <c r="AV30"/>
  <c r="AJ87"/>
  <c r="L70"/>
  <c r="BH59"/>
  <c r="AJ49"/>
  <c r="L33"/>
  <c r="K22"/>
  <c r="L22" s="1"/>
  <c r="BF78" l="1"/>
  <c r="BA78"/>
  <c r="J85"/>
  <c r="J89" s="1"/>
  <c r="Q78"/>
  <c r="S78"/>
  <c r="L11"/>
  <c r="E50"/>
  <c r="E61" s="1"/>
  <c r="X49"/>
  <c r="AJ39"/>
  <c r="I85"/>
  <c r="I89" s="1"/>
  <c r="AV85"/>
  <c r="AV89" s="1"/>
  <c r="C85"/>
  <c r="C89" s="1"/>
  <c r="BH51"/>
  <c r="AV51"/>
  <c r="L87"/>
  <c r="G50"/>
  <c r="G61" s="1"/>
  <c r="BH89"/>
  <c r="AJ76"/>
  <c r="W76"/>
  <c r="X76" s="1"/>
  <c r="I39"/>
  <c r="I50" s="1"/>
  <c r="I61" s="1"/>
  <c r="U50"/>
  <c r="U61" s="1"/>
  <c r="U78" s="1"/>
  <c r="K18"/>
  <c r="L18" s="1"/>
  <c r="AI85"/>
  <c r="AI89" s="1"/>
  <c r="AV50"/>
  <c r="AV61" s="1"/>
  <c r="AV78" s="1"/>
  <c r="AM61"/>
  <c r="AM78" s="1"/>
  <c r="E85"/>
  <c r="E89" s="1"/>
  <c r="Q89"/>
  <c r="O61"/>
  <c r="O78" s="1"/>
  <c r="C94"/>
  <c r="C76"/>
  <c r="J50"/>
  <c r="J61" s="1"/>
  <c r="J78" s="1"/>
  <c r="L74"/>
  <c r="AH50"/>
  <c r="AH61" s="1"/>
  <c r="AH78" s="1"/>
  <c r="AU78"/>
  <c r="L59"/>
  <c r="L49"/>
  <c r="L75"/>
  <c r="G89"/>
  <c r="X85"/>
  <c r="X89" s="1"/>
  <c r="W85"/>
  <c r="W89" s="1"/>
  <c r="W50"/>
  <c r="W61" s="1"/>
  <c r="E76"/>
  <c r="D94"/>
  <c r="BH50"/>
  <c r="BH61" s="1"/>
  <c r="BH78" s="1"/>
  <c r="AY61"/>
  <c r="AY78" s="1"/>
  <c r="K73"/>
  <c r="K92"/>
  <c r="AA61"/>
  <c r="AA78" s="1"/>
  <c r="E94"/>
  <c r="G76"/>
  <c r="C50"/>
  <c r="C61" s="1"/>
  <c r="L16"/>
  <c r="F94"/>
  <c r="I76"/>
  <c r="K23"/>
  <c r="L23" s="1"/>
  <c r="AJ23"/>
  <c r="AJ85" s="1"/>
  <c r="AJ89" s="1"/>
  <c r="AI30"/>
  <c r="L68"/>
  <c r="K39"/>
  <c r="X39"/>
  <c r="L86"/>
  <c r="E78" l="1"/>
  <c r="X51"/>
  <c r="K85"/>
  <c r="K89" s="1"/>
  <c r="G78"/>
  <c r="L94"/>
  <c r="W78"/>
  <c r="AJ30"/>
  <c r="AJ51" s="1"/>
  <c r="K30"/>
  <c r="G94"/>
  <c r="K76"/>
  <c r="L92"/>
  <c r="L73"/>
  <c r="L95" s="1"/>
  <c r="L76"/>
  <c r="AI50"/>
  <c r="I78"/>
  <c r="C78"/>
  <c r="L39"/>
  <c r="X50"/>
  <c r="X61" s="1"/>
  <c r="X78" s="1"/>
  <c r="L85" l="1"/>
  <c r="L89" s="1"/>
  <c r="L30"/>
  <c r="K50"/>
  <c r="K61" s="1"/>
  <c r="K78" s="1"/>
  <c r="AI61"/>
  <c r="AI78" s="1"/>
  <c r="AJ50"/>
  <c r="AJ61" s="1"/>
  <c r="AJ78" s="1"/>
  <c r="L50" l="1"/>
  <c r="L61" s="1"/>
  <c r="L78" s="1"/>
  <c r="L5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775,15 факт 1106,7</t>
        </r>
      </text>
    </comment>
  </commentList>
</comments>
</file>

<file path=xl/sharedStrings.xml><?xml version="1.0" encoding="utf-8"?>
<sst xmlns="http://schemas.openxmlformats.org/spreadsheetml/2006/main" count="736" uniqueCount="90">
  <si>
    <t>Приложение № 1</t>
  </si>
  <si>
    <t xml:space="preserve"> </t>
  </si>
  <si>
    <t>Приложение № 2</t>
  </si>
  <si>
    <t>Приложение № 4</t>
  </si>
  <si>
    <t xml:space="preserve"> Приложение № 5</t>
  </si>
  <si>
    <t>к   постановлению администрации Ягоднинского городского округа</t>
  </si>
  <si>
    <t xml:space="preserve">                   ЛИМИТЫ</t>
  </si>
  <si>
    <t>ЛИМИТЫ</t>
  </si>
  <si>
    <t xml:space="preserve"> на потребление  теплоэнергии, горячей, холодной воды, электроэнергии организациями</t>
  </si>
  <si>
    <t>Обьект</t>
  </si>
  <si>
    <t>Теплоэнергия</t>
  </si>
  <si>
    <t>Горячая вода</t>
  </si>
  <si>
    <t>Холодная  вода</t>
  </si>
  <si>
    <t>Электроэнергия</t>
  </si>
  <si>
    <t>Канализация</t>
  </si>
  <si>
    <t>Всего</t>
  </si>
  <si>
    <t>Гкал</t>
  </si>
  <si>
    <t>тыс.руб</t>
  </si>
  <si>
    <t>м3</t>
  </si>
  <si>
    <t>квт/час</t>
  </si>
  <si>
    <t>Ягоднинский городской округ</t>
  </si>
  <si>
    <t xml:space="preserve">                   </t>
  </si>
  <si>
    <t xml:space="preserve"> Администрация Ягод.округа</t>
  </si>
  <si>
    <t>Архив</t>
  </si>
  <si>
    <t xml:space="preserve">Гараж </t>
  </si>
  <si>
    <t>Гараж</t>
  </si>
  <si>
    <t>Гараж (63,8 м2)</t>
  </si>
  <si>
    <t>Итого</t>
  </si>
  <si>
    <t>Газета "Северная правда"</t>
  </si>
  <si>
    <t>Культура</t>
  </si>
  <si>
    <t xml:space="preserve">МУ "Управление  культуры" </t>
  </si>
  <si>
    <t>МБУ Центральная библиотека</t>
  </si>
  <si>
    <t>МБОУ ДОД Детск. школа ис-ств п. Ягодное</t>
  </si>
  <si>
    <t>ЯРНЦФР - ЦК (Центр культуры)</t>
  </si>
  <si>
    <t xml:space="preserve">Парк культуры и отдыха                                                                                                             </t>
  </si>
  <si>
    <t>Дом культуры п.Дебин</t>
  </si>
  <si>
    <t>Библиотека п.Дебин</t>
  </si>
  <si>
    <t>Спорт</t>
  </si>
  <si>
    <t>Гостиница в с/к. ДАРУМА</t>
  </si>
  <si>
    <t>Гостиница на ул. Ленина</t>
  </si>
  <si>
    <t>МОУ ДОД ДЮСШ п. Ягодное</t>
  </si>
  <si>
    <t>гараж</t>
  </si>
  <si>
    <t>Студия ТВ</t>
  </si>
  <si>
    <t>Спортком. "Дарума"</t>
  </si>
  <si>
    <t>ДЮСШ п.Оротукан</t>
  </si>
  <si>
    <t>Образование</t>
  </si>
  <si>
    <t>МОУ "СОШ п.Ягодное"</t>
  </si>
  <si>
    <t>МБДОУ "Д/сад Ромашка"</t>
  </si>
  <si>
    <t>МБДОУ "Д/сад Солнышко"</t>
  </si>
  <si>
    <t>МБОУ ДОД "ЦДТ п. Ягодное"</t>
  </si>
  <si>
    <t xml:space="preserve">МОУ СОШ п. Дебин"                                                                                                      </t>
  </si>
  <si>
    <t xml:space="preserve">гараж СОШ п. Дебин"                                                                                                      </t>
  </si>
  <si>
    <t xml:space="preserve">МОУ СОШ  п. Оротукан                                                                                                                            </t>
  </si>
  <si>
    <t>ВСЕГО:</t>
  </si>
  <si>
    <t>Территориальные  отделы Ягоднинского городского округа</t>
  </si>
  <si>
    <t xml:space="preserve"> Территориальный отдел  п.Оротукан</t>
  </si>
  <si>
    <t xml:space="preserve"> Территориальный отдел  п.Дебин</t>
  </si>
  <si>
    <t xml:space="preserve"> Территориальный отдел  п.Бурхала</t>
  </si>
  <si>
    <t>Управление ЖКХ</t>
  </si>
  <si>
    <t>Всего район без Синегорья</t>
  </si>
  <si>
    <t xml:space="preserve">                   ЛИМИТ</t>
  </si>
  <si>
    <t>ЦКДО п.Синегорье</t>
  </si>
  <si>
    <t>Дворец спорта п. Синегорье</t>
  </si>
  <si>
    <t>МБОУ СОШ п. Синегорье</t>
  </si>
  <si>
    <t>МБДОУ детский сад "Радуга" п.Синегорье</t>
  </si>
  <si>
    <t>Итого  Синегоье</t>
  </si>
  <si>
    <t xml:space="preserve"> Территориальный отдел  п.Синегорье</t>
  </si>
  <si>
    <t xml:space="preserve">Итого </t>
  </si>
  <si>
    <t>ВСЕГО Синегорье</t>
  </si>
  <si>
    <t>Ягодное</t>
  </si>
  <si>
    <t xml:space="preserve">Дебин </t>
  </si>
  <si>
    <t>Оротукан</t>
  </si>
  <si>
    <t>Бурхала</t>
  </si>
  <si>
    <t>ИТОГО</t>
  </si>
  <si>
    <t>Комитет образования (гараж)</t>
  </si>
  <si>
    <t xml:space="preserve">от                 2018г  № </t>
  </si>
  <si>
    <t>и  учреждениями, финансируемыми  из  бюджета Ягоднинского городского округа на  2019 год</t>
  </si>
  <si>
    <t>и  учреждениями, финансируемыми  из  бюджета Ягоднинского городского округа на 2 квартал  2019  г.</t>
  </si>
  <si>
    <t>и  учреждениями, финансируемыми  из  бюджета Ягоднинского городского округа на 3 квартал  2019  г.</t>
  </si>
  <si>
    <t>и  учреждениями, финансируемыми  из  бюджета Ягоднинского городского округа на 4 квартал  2019  г.</t>
  </si>
  <si>
    <t>и  учреждениями, финансируемыми  из  бюджета Ягоднинского городского округа на 1 квартал  2019  г.</t>
  </si>
  <si>
    <t>и  учреждениями, финансируемыми  из  бюджета Ягоднинского городского округа на  2019  г.</t>
  </si>
  <si>
    <t>и  учреждениями, финансируемыми  из  бюджета Ягоднинского городского округа на   2019  г.</t>
  </si>
  <si>
    <t xml:space="preserve"> Приложение № 3</t>
  </si>
  <si>
    <t>Офис (с учетом склада :ул.Спортивная, д.19, гараж)</t>
  </si>
  <si>
    <t>Библиотека п.Оротукан</t>
  </si>
  <si>
    <t>ДК "Метталист" п.Оротукан</t>
  </si>
  <si>
    <t>библиотека п.Синегорье</t>
  </si>
  <si>
    <t>МУ"Кинотеатр"Факел" (с учетом гаража)</t>
  </si>
  <si>
    <t>от 18 февраля  2019 г  № 126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</si>
</sst>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0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3" xfId="0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/>
    <xf numFmtId="0" fontId="2" fillId="0" borderId="17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wrapText="1"/>
    </xf>
    <xf numFmtId="164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4" xfId="0" applyNumberFormat="1" applyFont="1" applyFill="1" applyBorder="1"/>
    <xf numFmtId="164" fontId="3" fillId="0" borderId="23" xfId="0" applyNumberFormat="1" applyFont="1" applyFill="1" applyBorder="1"/>
    <xf numFmtId="164" fontId="3" fillId="0" borderId="23" xfId="0" applyNumberFormat="1" applyFont="1" applyFill="1" applyBorder="1" applyAlignment="1">
      <alignment wrapText="1"/>
    </xf>
    <xf numFmtId="164" fontId="3" fillId="0" borderId="24" xfId="0" applyNumberFormat="1" applyFont="1" applyFill="1" applyBorder="1" applyAlignment="1">
      <alignment wrapText="1"/>
    </xf>
    <xf numFmtId="164" fontId="2" fillId="0" borderId="26" xfId="0" applyNumberFormat="1" applyFont="1" applyFill="1" applyBorder="1"/>
    <xf numFmtId="164" fontId="3" fillId="0" borderId="21" xfId="0" applyNumberFormat="1" applyFont="1" applyFill="1" applyBorder="1"/>
    <xf numFmtId="164" fontId="2" fillId="0" borderId="27" xfId="0" applyNumberFormat="1" applyFont="1" applyFill="1" applyBorder="1"/>
    <xf numFmtId="0" fontId="1" fillId="0" borderId="28" xfId="0" applyFont="1" applyFill="1" applyBorder="1" applyAlignment="1">
      <alignment wrapText="1"/>
    </xf>
    <xf numFmtId="164" fontId="1" fillId="0" borderId="29" xfId="0" applyNumberFormat="1" applyFont="1" applyFill="1" applyBorder="1"/>
    <xf numFmtId="164" fontId="1" fillId="0" borderId="30" xfId="0" applyNumberFormat="1" applyFont="1" applyFill="1" applyBorder="1"/>
    <xf numFmtId="164" fontId="1" fillId="0" borderId="32" xfId="0" applyNumberFormat="1" applyFont="1" applyFill="1" applyBorder="1"/>
    <xf numFmtId="0" fontId="1" fillId="0" borderId="28" xfId="0" applyFont="1" applyFill="1" applyBorder="1"/>
    <xf numFmtId="164" fontId="5" fillId="0" borderId="31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29" xfId="0" applyNumberFormat="1" applyFont="1" applyFill="1" applyBorder="1"/>
    <xf numFmtId="0" fontId="1" fillId="0" borderId="28" xfId="0" applyFont="1" applyFill="1" applyBorder="1" applyAlignment="1"/>
    <xf numFmtId="164" fontId="2" fillId="0" borderId="33" xfId="0" applyNumberFormat="1" applyFont="1" applyFill="1" applyBorder="1"/>
    <xf numFmtId="164" fontId="1" fillId="0" borderId="34" xfId="0" applyNumberFormat="1" applyFont="1" applyFill="1" applyBorder="1"/>
    <xf numFmtId="164" fontId="1" fillId="0" borderId="35" xfId="0" applyNumberFormat="1" applyFont="1" applyFill="1" applyBorder="1"/>
    <xf numFmtId="164" fontId="2" fillId="0" borderId="38" xfId="0" applyNumberFormat="1" applyFont="1" applyFill="1" applyBorder="1"/>
    <xf numFmtId="0" fontId="1" fillId="0" borderId="39" xfId="0" applyFont="1" applyFill="1" applyBorder="1" applyAlignment="1">
      <alignment wrapText="1"/>
    </xf>
    <xf numFmtId="164" fontId="2" fillId="0" borderId="19" xfId="0" applyNumberFormat="1" applyFont="1" applyFill="1" applyBorder="1"/>
    <xf numFmtId="0" fontId="1" fillId="0" borderId="12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164" fontId="2" fillId="0" borderId="41" xfId="0" applyNumberFormat="1" applyFont="1" applyFill="1" applyBorder="1"/>
    <xf numFmtId="164" fontId="2" fillId="0" borderId="42" xfId="0" applyNumberFormat="1" applyFont="1" applyFill="1" applyBorder="1"/>
    <xf numFmtId="164" fontId="2" fillId="0" borderId="6" xfId="0" applyNumberFormat="1" applyFont="1" applyFill="1" applyBorder="1"/>
    <xf numFmtId="0" fontId="2" fillId="0" borderId="40" xfId="0" applyFont="1" applyFill="1" applyBorder="1"/>
    <xf numFmtId="164" fontId="6" fillId="0" borderId="6" xfId="0" applyNumberFormat="1" applyFont="1" applyFill="1" applyBorder="1"/>
    <xf numFmtId="164" fontId="6" fillId="0" borderId="40" xfId="0" applyNumberFormat="1" applyFont="1" applyFill="1" applyBorder="1"/>
    <xf numFmtId="164" fontId="2" fillId="0" borderId="40" xfId="0" applyNumberFormat="1" applyFont="1" applyFill="1" applyBorder="1"/>
    <xf numFmtId="2" fontId="7" fillId="0" borderId="0" xfId="0" applyNumberFormat="1" applyFont="1" applyFill="1"/>
    <xf numFmtId="0" fontId="1" fillId="0" borderId="43" xfId="0" applyFont="1" applyFill="1" applyBorder="1" applyAlignment="1">
      <alignment wrapText="1"/>
    </xf>
    <xf numFmtId="164" fontId="1" fillId="0" borderId="44" xfId="0" applyNumberFormat="1" applyFont="1" applyFill="1" applyBorder="1"/>
    <xf numFmtId="164" fontId="1" fillId="0" borderId="45" xfId="0" applyNumberFormat="1" applyFont="1" applyFill="1" applyBorder="1"/>
    <xf numFmtId="164" fontId="1" fillId="0" borderId="46" xfId="0" applyNumberFormat="1" applyFont="1" applyFill="1" applyBorder="1"/>
    <xf numFmtId="164" fontId="1" fillId="0" borderId="47" xfId="0" applyNumberFormat="1" applyFont="1" applyFill="1" applyBorder="1"/>
    <xf numFmtId="1" fontId="1" fillId="0" borderId="28" xfId="0" applyNumberFormat="1" applyFont="1" applyFill="1" applyBorder="1"/>
    <xf numFmtId="164" fontId="1" fillId="0" borderId="15" xfId="0" applyNumberFormat="1" applyFont="1" applyFill="1" applyBorder="1"/>
    <xf numFmtId="164" fontId="1" fillId="0" borderId="48" xfId="0" applyNumberFormat="1" applyFont="1" applyFill="1" applyBorder="1"/>
    <xf numFmtId="164" fontId="1" fillId="0" borderId="11" xfId="0" applyNumberFormat="1" applyFont="1" applyFill="1" applyBorder="1"/>
    <xf numFmtId="164" fontId="3" fillId="0" borderId="35" xfId="0" applyNumberFormat="1" applyFont="1" applyFill="1" applyBorder="1" applyAlignment="1">
      <alignment wrapText="1"/>
    </xf>
    <xf numFmtId="164" fontId="2" fillId="0" borderId="50" xfId="0" applyNumberFormat="1" applyFont="1" applyFill="1" applyBorder="1"/>
    <xf numFmtId="164" fontId="3" fillId="0" borderId="51" xfId="0" applyNumberFormat="1" applyFont="1" applyFill="1" applyBorder="1"/>
    <xf numFmtId="0" fontId="1" fillId="0" borderId="2" xfId="0" applyFont="1" applyFill="1" applyBorder="1" applyAlignment="1">
      <alignment wrapText="1"/>
    </xf>
    <xf numFmtId="164" fontId="3" fillId="0" borderId="2" xfId="0" applyNumberFormat="1" applyFont="1" applyFill="1" applyBorder="1"/>
    <xf numFmtId="164" fontId="3" fillId="0" borderId="52" xfId="0" applyNumberFormat="1" applyFont="1" applyFill="1" applyBorder="1"/>
    <xf numFmtId="1" fontId="3" fillId="0" borderId="12" xfId="0" applyNumberFormat="1" applyFont="1" applyFill="1" applyBorder="1" applyAlignment="1">
      <alignment wrapText="1"/>
    </xf>
    <xf numFmtId="164" fontId="3" fillId="0" borderId="53" xfId="0" applyNumberFormat="1" applyFont="1" applyFill="1" applyBorder="1"/>
    <xf numFmtId="0" fontId="1" fillId="0" borderId="2" xfId="0" applyFont="1" applyFill="1" applyBorder="1" applyAlignment="1"/>
    <xf numFmtId="164" fontId="2" fillId="0" borderId="48" xfId="0" applyNumberFormat="1" applyFont="1" applyFill="1" applyBorder="1"/>
    <xf numFmtId="164" fontId="2" fillId="0" borderId="15" xfId="0" applyNumberFormat="1" applyFont="1" applyFill="1" applyBorder="1"/>
    <xf numFmtId="164" fontId="2" fillId="0" borderId="11" xfId="0" applyNumberFormat="1" applyFont="1" applyFill="1" applyBorder="1"/>
    <xf numFmtId="164" fontId="2" fillId="0" borderId="54" xfId="0" applyNumberFormat="1" applyFont="1" applyFill="1" applyBorder="1"/>
    <xf numFmtId="1" fontId="2" fillId="0" borderId="48" xfId="0" applyNumberFormat="1" applyFont="1" applyFill="1" applyBorder="1"/>
    <xf numFmtId="164" fontId="2" fillId="0" borderId="16" xfId="0" applyNumberFormat="1" applyFont="1" applyFill="1" applyBorder="1"/>
    <xf numFmtId="164" fontId="6" fillId="0" borderId="11" xfId="0" applyNumberFormat="1" applyFont="1" applyFill="1" applyBorder="1"/>
    <xf numFmtId="164" fontId="2" fillId="0" borderId="7" xfId="0" applyNumberFormat="1" applyFont="1" applyFill="1" applyBorder="1"/>
    <xf numFmtId="0" fontId="2" fillId="0" borderId="8" xfId="0" applyFont="1" applyFill="1" applyBorder="1"/>
    <xf numFmtId="164" fontId="2" fillId="0" borderId="3" xfId="0" applyNumberFormat="1" applyFont="1" applyFill="1" applyBorder="1"/>
    <xf numFmtId="164" fontId="2" fillId="0" borderId="55" xfId="0" applyNumberFormat="1" applyFont="1" applyFill="1" applyBorder="1"/>
    <xf numFmtId="0" fontId="7" fillId="0" borderId="0" xfId="0" applyFont="1" applyFill="1"/>
    <xf numFmtId="0" fontId="2" fillId="0" borderId="12" xfId="0" applyFont="1" applyFill="1" applyBorder="1" applyAlignment="1">
      <alignment wrapText="1"/>
    </xf>
    <xf numFmtId="164" fontId="1" fillId="0" borderId="0" xfId="0" applyNumberFormat="1" applyFont="1" applyFill="1" applyBorder="1"/>
    <xf numFmtId="164" fontId="1" fillId="0" borderId="3" xfId="0" applyNumberFormat="1" applyFont="1" applyFill="1" applyBorder="1"/>
    <xf numFmtId="1" fontId="1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2" xfId="0" applyFont="1" applyFill="1" applyBorder="1"/>
    <xf numFmtId="0" fontId="2" fillId="0" borderId="6" xfId="0" applyFont="1" applyFill="1" applyBorder="1" applyAlignment="1">
      <alignment wrapText="1"/>
    </xf>
    <xf numFmtId="164" fontId="1" fillId="0" borderId="5" xfId="0" applyNumberFormat="1" applyFont="1" applyFill="1" applyBorder="1"/>
    <xf numFmtId="1" fontId="2" fillId="0" borderId="56" xfId="0" applyNumberFormat="1" applyFont="1" applyFill="1" applyBorder="1" applyAlignment="1">
      <alignment wrapText="1"/>
    </xf>
    <xf numFmtId="0" fontId="2" fillId="0" borderId="6" xfId="0" applyFont="1" applyFill="1" applyBorder="1" applyAlignment="1"/>
    <xf numFmtId="164" fontId="1" fillId="0" borderId="2" xfId="0" applyNumberFormat="1" applyFont="1" applyFill="1" applyBorder="1"/>
    <xf numFmtId="1" fontId="2" fillId="0" borderId="5" xfId="0" applyNumberFormat="1" applyFont="1" applyFill="1" applyBorder="1" applyAlignment="1">
      <alignment wrapText="1"/>
    </xf>
    <xf numFmtId="164" fontId="2" fillId="0" borderId="18" xfId="0" applyNumberFormat="1" applyFont="1" applyFill="1" applyBorder="1"/>
    <xf numFmtId="0" fontId="1" fillId="2" borderId="43" xfId="0" applyFont="1" applyFill="1" applyBorder="1" applyAlignment="1">
      <alignment vertical="center" wrapText="1"/>
    </xf>
    <xf numFmtId="164" fontId="1" fillId="0" borderId="57" xfId="0" applyNumberFormat="1" applyFont="1" applyFill="1" applyBorder="1"/>
    <xf numFmtId="1" fontId="1" fillId="0" borderId="53" xfId="0" applyNumberFormat="1" applyFont="1" applyFill="1" applyBorder="1"/>
    <xf numFmtId="164" fontId="1" fillId="0" borderId="53" xfId="0" applyNumberFormat="1" applyFont="1" applyFill="1" applyBorder="1"/>
    <xf numFmtId="164" fontId="5" fillId="0" borderId="21" xfId="0" applyNumberFormat="1" applyFont="1" applyFill="1" applyBorder="1"/>
    <xf numFmtId="164" fontId="5" fillId="0" borderId="23" xfId="0" applyNumberFormat="1" applyFont="1" applyFill="1" applyBorder="1"/>
    <xf numFmtId="1" fontId="5" fillId="0" borderId="23" xfId="0" applyNumberFormat="1" applyFont="1" applyFill="1" applyBorder="1" applyAlignment="1">
      <alignment wrapText="1"/>
    </xf>
    <xf numFmtId="0" fontId="1" fillId="0" borderId="5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164" fontId="1" fillId="0" borderId="60" xfId="0" applyNumberFormat="1" applyFont="1" applyFill="1" applyBorder="1"/>
    <xf numFmtId="1" fontId="1" fillId="0" borderId="46" xfId="0" applyNumberFormat="1" applyFont="1" applyFill="1" applyBorder="1"/>
    <xf numFmtId="164" fontId="5" fillId="0" borderId="29" xfId="0" applyNumberFormat="1" applyFont="1" applyFill="1" applyBorder="1"/>
    <xf numFmtId="0" fontId="1" fillId="2" borderId="59" xfId="0" applyFont="1" applyFill="1" applyBorder="1" applyAlignment="1">
      <alignment wrapText="1"/>
    </xf>
    <xf numFmtId="0" fontId="8" fillId="0" borderId="0" xfId="0" applyFont="1" applyFill="1"/>
    <xf numFmtId="0" fontId="1" fillId="0" borderId="59" xfId="0" applyFont="1" applyFill="1" applyBorder="1" applyAlignment="1">
      <alignment wrapText="1"/>
    </xf>
    <xf numFmtId="2" fontId="5" fillId="0" borderId="29" xfId="0" applyNumberFormat="1" applyFont="1" applyFill="1" applyBorder="1"/>
    <xf numFmtId="164" fontId="5" fillId="0" borderId="34" xfId="0" applyNumberFormat="1" applyFont="1" applyFill="1" applyBorder="1"/>
    <xf numFmtId="0" fontId="2" fillId="0" borderId="6" xfId="0" applyFont="1" applyFill="1" applyBorder="1" applyAlignment="1">
      <alignment horizontal="left" wrapText="1"/>
    </xf>
    <xf numFmtId="1" fontId="2" fillId="0" borderId="54" xfId="0" applyNumberFormat="1" applyFont="1" applyFill="1" applyBorder="1"/>
    <xf numFmtId="164" fontId="2" fillId="0" borderId="9" xfId="0" applyNumberFormat="1" applyFont="1" applyFill="1" applyBorder="1"/>
    <xf numFmtId="164" fontId="2" fillId="0" borderId="10" xfId="0" applyNumberFormat="1" applyFont="1" applyFill="1" applyBorder="1"/>
    <xf numFmtId="164" fontId="2" fillId="0" borderId="1" xfId="0" applyNumberFormat="1" applyFont="1" applyFill="1" applyBorder="1"/>
    <xf numFmtId="0" fontId="2" fillId="0" borderId="40" xfId="0" applyFont="1" applyFill="1" applyBorder="1" applyAlignment="1">
      <alignment horizontal="left" wrapText="1"/>
    </xf>
    <xf numFmtId="164" fontId="1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/>
    <xf numFmtId="0" fontId="1" fillId="0" borderId="28" xfId="0" applyFont="1" applyFill="1" applyBorder="1" applyAlignment="1">
      <alignment horizontal="left" wrapText="1"/>
    </xf>
    <xf numFmtId="1" fontId="1" fillId="0" borderId="29" xfId="0" applyNumberFormat="1" applyFont="1" applyFill="1" applyBorder="1"/>
    <xf numFmtId="49" fontId="1" fillId="0" borderId="28" xfId="0" applyNumberFormat="1" applyFont="1" applyFill="1" applyBorder="1" applyAlignment="1">
      <alignment horizontal="left" wrapText="1"/>
    </xf>
    <xf numFmtId="164" fontId="5" fillId="0" borderId="66" xfId="0" applyNumberFormat="1" applyFont="1" applyFill="1" applyBorder="1"/>
    <xf numFmtId="164" fontId="5" fillId="0" borderId="29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2" xfId="0" applyFont="1" applyFill="1" applyBorder="1"/>
    <xf numFmtId="164" fontId="2" fillId="0" borderId="68" xfId="0" applyNumberFormat="1" applyFont="1" applyFill="1" applyBorder="1"/>
    <xf numFmtId="0" fontId="7" fillId="0" borderId="0" xfId="0" applyFont="1" applyFill="1" applyBorder="1"/>
    <xf numFmtId="1" fontId="1" fillId="0" borderId="3" xfId="0" applyNumberFormat="1" applyFont="1" applyFill="1" applyBorder="1"/>
    <xf numFmtId="0" fontId="2" fillId="0" borderId="6" xfId="0" applyFont="1" applyFill="1" applyBorder="1"/>
    <xf numFmtId="1" fontId="2" fillId="0" borderId="51" xfId="0" applyNumberFormat="1" applyFont="1" applyFill="1" applyBorder="1" applyAlignment="1">
      <alignment wrapText="1"/>
    </xf>
    <xf numFmtId="0" fontId="2" fillId="0" borderId="12" xfId="0" applyFont="1" applyFill="1" applyBorder="1" applyAlignment="1"/>
    <xf numFmtId="164" fontId="1" fillId="0" borderId="12" xfId="0" applyNumberFormat="1" applyFont="1" applyFill="1" applyBorder="1"/>
    <xf numFmtId="164" fontId="1" fillId="0" borderId="69" xfId="0" applyNumberFormat="1" applyFont="1" applyFill="1" applyBorder="1"/>
    <xf numFmtId="1" fontId="1" fillId="0" borderId="44" xfId="0" applyNumberFormat="1" applyFont="1" applyFill="1" applyBorder="1"/>
    <xf numFmtId="0" fontId="1" fillId="0" borderId="58" xfId="0" applyFont="1" applyFill="1" applyBorder="1"/>
    <xf numFmtId="0" fontId="9" fillId="0" borderId="0" xfId="0" applyFont="1" applyFill="1"/>
    <xf numFmtId="0" fontId="1" fillId="0" borderId="50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1" fillId="0" borderId="70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1" fontId="1" fillId="2" borderId="29" xfId="0" applyNumberFormat="1" applyFont="1" applyFill="1" applyBorder="1"/>
    <xf numFmtId="0" fontId="2" fillId="0" borderId="8" xfId="0" applyFont="1" applyFill="1" applyBorder="1" applyAlignment="1">
      <alignment wrapText="1"/>
    </xf>
    <xf numFmtId="164" fontId="2" fillId="0" borderId="52" xfId="0" applyNumberFormat="1" applyFont="1" applyFill="1" applyBorder="1"/>
    <xf numFmtId="164" fontId="2" fillId="0" borderId="17" xfId="0" applyNumberFormat="1" applyFont="1" applyFill="1" applyBorder="1"/>
    <xf numFmtId="164" fontId="2" fillId="0" borderId="13" xfId="0" applyNumberFormat="1" applyFont="1" applyFill="1" applyBorder="1"/>
    <xf numFmtId="164" fontId="2" fillId="0" borderId="71" xfId="0" applyNumberFormat="1" applyFont="1" applyFill="1" applyBorder="1"/>
    <xf numFmtId="1" fontId="2" fillId="0" borderId="52" xfId="0" applyNumberFormat="1" applyFont="1" applyFill="1" applyBorder="1"/>
    <xf numFmtId="164" fontId="2" fillId="0" borderId="51" xfId="0" applyNumberFormat="1" applyFont="1" applyFill="1" applyBorder="1"/>
    <xf numFmtId="2" fontId="2" fillId="0" borderId="48" xfId="0" applyNumberFormat="1" applyFont="1" applyFill="1" applyBorder="1"/>
    <xf numFmtId="2" fontId="2" fillId="0" borderId="7" xfId="0" applyNumberFormat="1" applyFont="1" applyFill="1" applyBorder="1"/>
    <xf numFmtId="0" fontId="1" fillId="0" borderId="48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 applyBorder="1"/>
    <xf numFmtId="0" fontId="2" fillId="0" borderId="40" xfId="0" applyFont="1" applyFill="1" applyBorder="1" applyAlignment="1"/>
    <xf numFmtId="164" fontId="2" fillId="0" borderId="54" xfId="0" applyNumberFormat="1" applyFont="1" applyFill="1" applyBorder="1" applyAlignment="1"/>
    <xf numFmtId="164" fontId="2" fillId="0" borderId="7" xfId="0" applyNumberFormat="1" applyFont="1" applyFill="1" applyBorder="1" applyAlignment="1"/>
    <xf numFmtId="164" fontId="2" fillId="0" borderId="72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0" borderId="48" xfId="0" applyFont="1" applyFill="1" applyBorder="1" applyAlignment="1"/>
    <xf numFmtId="0" fontId="1" fillId="0" borderId="19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wrapText="1"/>
    </xf>
    <xf numFmtId="1" fontId="5" fillId="0" borderId="21" xfId="0" applyNumberFormat="1" applyFont="1" applyFill="1" applyBorder="1" applyAlignment="1">
      <alignment wrapText="1"/>
    </xf>
    <xf numFmtId="0" fontId="1" fillId="0" borderId="59" xfId="0" applyFont="1" applyFill="1" applyBorder="1" applyAlignment="1">
      <alignment horizontal="left" wrapText="1"/>
    </xf>
    <xf numFmtId="164" fontId="3" fillId="0" borderId="60" xfId="0" applyNumberFormat="1" applyFont="1" applyFill="1" applyBorder="1" applyAlignment="1">
      <alignment wrapText="1"/>
    </xf>
    <xf numFmtId="1" fontId="5" fillId="0" borderId="29" xfId="0" applyNumberFormat="1" applyFont="1" applyFill="1" applyBorder="1" applyAlignment="1">
      <alignment wrapText="1"/>
    </xf>
    <xf numFmtId="164" fontId="3" fillId="0" borderId="33" xfId="0" applyNumberFormat="1" applyFont="1" applyFill="1" applyBorder="1" applyAlignment="1">
      <alignment wrapText="1"/>
    </xf>
    <xf numFmtId="164" fontId="7" fillId="0" borderId="26" xfId="0" applyNumberFormat="1" applyFont="1" applyFill="1" applyBorder="1"/>
    <xf numFmtId="164" fontId="7" fillId="0" borderId="33" xfId="0" applyNumberFormat="1" applyFont="1" applyFill="1" applyBorder="1"/>
    <xf numFmtId="0" fontId="1" fillId="0" borderId="50" xfId="0" applyFont="1" applyFill="1" applyBorder="1"/>
    <xf numFmtId="164" fontId="7" fillId="0" borderId="56" xfId="0" applyNumberFormat="1" applyFont="1" applyFill="1" applyBorder="1"/>
    <xf numFmtId="164" fontId="7" fillId="0" borderId="0" xfId="0" applyNumberFormat="1" applyFont="1" applyFill="1" applyBorder="1"/>
    <xf numFmtId="1" fontId="7" fillId="0" borderId="12" xfId="0" applyNumberFormat="1" applyFont="1" applyFill="1" applyBorder="1"/>
    <xf numFmtId="164" fontId="6" fillId="0" borderId="0" xfId="0" applyNumberFormat="1" applyFont="1" applyFill="1" applyBorder="1"/>
    <xf numFmtId="164" fontId="6" fillId="0" borderId="7" xfId="0" applyNumberFormat="1" applyFont="1" applyFill="1" applyBorder="1"/>
    <xf numFmtId="164" fontId="1" fillId="0" borderId="73" xfId="0" applyNumberFormat="1" applyFont="1" applyFill="1" applyBorder="1"/>
    <xf numFmtId="164" fontId="5" fillId="0" borderId="44" xfId="0" applyNumberFormat="1" applyFont="1" applyFill="1" applyBorder="1"/>
    <xf numFmtId="164" fontId="3" fillId="0" borderId="45" xfId="0" applyNumberFormat="1" applyFont="1" applyFill="1" applyBorder="1" applyAlignment="1">
      <alignment wrapText="1"/>
    </xf>
    <xf numFmtId="164" fontId="3" fillId="0" borderId="66" xfId="0" applyNumberFormat="1" applyFont="1" applyFill="1" applyBorder="1"/>
    <xf numFmtId="164" fontId="3" fillId="0" borderId="30" xfId="0" applyNumberFormat="1" applyFont="1" applyFill="1" applyBorder="1" applyAlignment="1">
      <alignment wrapText="1"/>
    </xf>
    <xf numFmtId="164" fontId="2" fillId="0" borderId="72" xfId="0" applyNumberFormat="1" applyFont="1" applyFill="1" applyBorder="1"/>
    <xf numFmtId="1" fontId="2" fillId="0" borderId="72" xfId="0" applyNumberFormat="1" applyFont="1" applyFill="1" applyBorder="1"/>
    <xf numFmtId="164" fontId="6" fillId="0" borderId="0" xfId="0" applyNumberFormat="1" applyFont="1" applyFill="1"/>
    <xf numFmtId="0" fontId="6" fillId="0" borderId="0" xfId="0" applyFont="1" applyFill="1"/>
    <xf numFmtId="164" fontId="10" fillId="0" borderId="0" xfId="0" applyNumberFormat="1" applyFont="1" applyFill="1" applyBorder="1"/>
    <xf numFmtId="164" fontId="10" fillId="0" borderId="19" xfId="0" applyNumberFormat="1" applyFont="1" applyFill="1" applyBorder="1"/>
    <xf numFmtId="0" fontId="3" fillId="0" borderId="12" xfId="0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0" fontId="3" fillId="0" borderId="19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5" fillId="0" borderId="59" xfId="0" applyFont="1" applyFill="1" applyBorder="1" applyAlignment="1">
      <alignment wrapText="1"/>
    </xf>
    <xf numFmtId="164" fontId="3" fillId="0" borderId="4" xfId="0" applyNumberFormat="1" applyFont="1" applyFill="1" applyBorder="1"/>
    <xf numFmtId="165" fontId="3" fillId="0" borderId="69" xfId="0" applyNumberFormat="1" applyFont="1" applyFill="1" applyBorder="1"/>
    <xf numFmtId="164" fontId="3" fillId="0" borderId="47" xfId="0" applyNumberFormat="1" applyFont="1" applyFill="1" applyBorder="1"/>
    <xf numFmtId="164" fontId="3" fillId="0" borderId="24" xfId="0" applyNumberFormat="1" applyFont="1" applyFill="1" applyBorder="1"/>
    <xf numFmtId="1" fontId="3" fillId="0" borderId="53" xfId="0" applyNumberFormat="1" applyFont="1" applyFill="1" applyBorder="1"/>
    <xf numFmtId="164" fontId="3" fillId="0" borderId="69" xfId="0" applyNumberFormat="1" applyFont="1" applyFill="1" applyBorder="1"/>
    <xf numFmtId="0" fontId="5" fillId="0" borderId="29" xfId="0" applyFont="1" applyFill="1" applyBorder="1" applyAlignment="1">
      <alignment wrapText="1"/>
    </xf>
    <xf numFmtId="2" fontId="5" fillId="0" borderId="21" xfId="0" applyNumberFormat="1" applyFont="1" applyFill="1" applyBorder="1"/>
    <xf numFmtId="0" fontId="5" fillId="0" borderId="0" xfId="0" applyFont="1" applyFill="1"/>
    <xf numFmtId="164" fontId="3" fillId="0" borderId="28" xfId="0" applyNumberFormat="1" applyFont="1" applyFill="1" applyBorder="1"/>
    <xf numFmtId="164" fontId="3" fillId="0" borderId="32" xfId="0" applyNumberFormat="1" applyFont="1" applyFill="1" applyBorder="1"/>
    <xf numFmtId="165" fontId="3" fillId="0" borderId="25" xfId="0" applyNumberFormat="1" applyFont="1" applyFill="1" applyBorder="1"/>
    <xf numFmtId="164" fontId="3" fillId="0" borderId="60" xfId="0" applyNumberFormat="1" applyFont="1" applyFill="1" applyBorder="1"/>
    <xf numFmtId="1" fontId="3" fillId="0" borderId="32" xfId="0" applyNumberFormat="1" applyFont="1" applyFill="1" applyBorder="1"/>
    <xf numFmtId="164" fontId="3" fillId="0" borderId="61" xfId="0" applyNumberFormat="1" applyFont="1" applyFill="1" applyBorder="1"/>
    <xf numFmtId="2" fontId="3" fillId="0" borderId="32" xfId="0" applyNumberFormat="1" applyFont="1" applyFill="1" applyBorder="1"/>
    <xf numFmtId="2" fontId="7" fillId="0" borderId="59" xfId="0" applyNumberFormat="1" applyFont="1" applyFill="1" applyBorder="1"/>
    <xf numFmtId="0" fontId="7" fillId="0" borderId="59" xfId="0" applyFont="1" applyFill="1" applyBorder="1" applyAlignment="1">
      <alignment wrapText="1"/>
    </xf>
    <xf numFmtId="2" fontId="6" fillId="0" borderId="29" xfId="0" applyNumberFormat="1" applyFont="1" applyFill="1" applyBorder="1"/>
    <xf numFmtId="2" fontId="6" fillId="0" borderId="32" xfId="0" applyNumberFormat="1" applyFont="1" applyFill="1" applyBorder="1"/>
    <xf numFmtId="165" fontId="6" fillId="0" borderId="46" xfId="0" applyNumberFormat="1" applyFont="1" applyFill="1" applyBorder="1"/>
    <xf numFmtId="2" fontId="6" fillId="0" borderId="60" xfId="0" applyNumberFormat="1" applyFont="1" applyFill="1" applyBorder="1"/>
    <xf numFmtId="2" fontId="6" fillId="0" borderId="46" xfId="0" applyNumberFormat="1" applyFont="1" applyFill="1" applyBorder="1"/>
    <xf numFmtId="0" fontId="7" fillId="0" borderId="34" xfId="0" applyFont="1" applyFill="1" applyBorder="1" applyAlignment="1">
      <alignment wrapText="1"/>
    </xf>
    <xf numFmtId="2" fontId="7" fillId="0" borderId="34" xfId="0" applyNumberFormat="1" applyFont="1" applyFill="1" applyBorder="1"/>
    <xf numFmtId="2" fontId="7" fillId="0" borderId="35" xfId="0" applyNumberFormat="1" applyFont="1" applyFill="1" applyBorder="1"/>
    <xf numFmtId="164" fontId="7" fillId="0" borderId="65" xfId="0" applyNumberFormat="1" applyFont="1" applyFill="1" applyBorder="1"/>
    <xf numFmtId="0" fontId="5" fillId="0" borderId="55" xfId="0" applyFont="1" applyFill="1" applyBorder="1"/>
    <xf numFmtId="2" fontId="5" fillId="0" borderId="34" xfId="0" applyNumberFormat="1" applyFont="1" applyFill="1" applyBorder="1"/>
    <xf numFmtId="2" fontId="5" fillId="0" borderId="35" xfId="0" applyNumberFormat="1" applyFont="1" applyFill="1" applyBorder="1"/>
    <xf numFmtId="2" fontId="5" fillId="0" borderId="74" xfId="0" applyNumberFormat="1" applyFont="1" applyFill="1" applyBorder="1"/>
    <xf numFmtId="2" fontId="5" fillId="0" borderId="75" xfId="0" applyNumberFormat="1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74" xfId="0" applyFont="1" applyFill="1" applyBorder="1"/>
    <xf numFmtId="0" fontId="5" fillId="0" borderId="65" xfId="0" applyFont="1" applyFill="1" applyBorder="1"/>
    <xf numFmtId="0" fontId="5" fillId="0" borderId="41" xfId="0" applyFont="1" applyFill="1" applyBorder="1"/>
    <xf numFmtId="0" fontId="5" fillId="0" borderId="68" xfId="0" applyFont="1" applyFill="1" applyBorder="1"/>
    <xf numFmtId="0" fontId="5" fillId="0" borderId="72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18" xfId="0" applyFont="1" applyFill="1" applyBorder="1"/>
    <xf numFmtId="164" fontId="11" fillId="0" borderId="0" xfId="0" applyNumberFormat="1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Fill="1" applyAlignment="1">
      <alignment wrapText="1"/>
    </xf>
    <xf numFmtId="0" fontId="2" fillId="0" borderId="18" xfId="0" applyFont="1" applyFill="1" applyBorder="1"/>
    <xf numFmtId="164" fontId="2" fillId="0" borderId="43" xfId="0" applyNumberFormat="1" applyFont="1" applyFill="1" applyBorder="1"/>
    <xf numFmtId="164" fontId="2" fillId="0" borderId="8" xfId="0" applyNumberFormat="1" applyFont="1" applyFill="1" applyBorder="1"/>
    <xf numFmtId="164" fontId="2" fillId="0" borderId="59" xfId="0" applyNumberFormat="1" applyFont="1" applyFill="1" applyBorder="1"/>
    <xf numFmtId="0" fontId="2" fillId="0" borderId="7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0" fontId="1" fillId="0" borderId="4" xfId="0" applyFont="1" applyFill="1" applyBorder="1"/>
    <xf numFmtId="2" fontId="6" fillId="0" borderId="50" xfId="0" applyNumberFormat="1" applyFont="1" applyFill="1" applyBorder="1"/>
    <xf numFmtId="164" fontId="6" fillId="0" borderId="33" xfId="0" applyNumberFormat="1" applyFont="1" applyFill="1" applyBorder="1"/>
    <xf numFmtId="164" fontId="3" fillId="0" borderId="34" xfId="0" applyNumberFormat="1" applyFont="1" applyFill="1" applyBorder="1"/>
    <xf numFmtId="164" fontId="5" fillId="2" borderId="29" xfId="0" applyNumberFormat="1" applyFont="1" applyFill="1" applyBorder="1"/>
    <xf numFmtId="0" fontId="1" fillId="2" borderId="59" xfId="0" applyFont="1" applyFill="1" applyBorder="1" applyAlignment="1">
      <alignment vertical="center" wrapText="1"/>
    </xf>
    <xf numFmtId="164" fontId="1" fillId="0" borderId="75" xfId="0" applyNumberFormat="1" applyFont="1" applyFill="1" applyBorder="1"/>
    <xf numFmtId="164" fontId="1" fillId="2" borderId="74" xfId="0" applyNumberFormat="1" applyFont="1" applyFill="1" applyBorder="1"/>
    <xf numFmtId="1" fontId="1" fillId="0" borderId="21" xfId="0" applyNumberFormat="1" applyFont="1" applyFill="1" applyBorder="1"/>
    <xf numFmtId="1" fontId="1" fillId="0" borderId="34" xfId="0" applyNumberFormat="1" applyFont="1" applyFill="1" applyBorder="1"/>
    <xf numFmtId="164" fontId="3" fillId="0" borderId="46" xfId="0" applyNumberFormat="1" applyFont="1" applyFill="1" applyBorder="1"/>
    <xf numFmtId="164" fontId="5" fillId="0" borderId="24" xfId="0" applyNumberFormat="1" applyFont="1" applyFill="1" applyBorder="1" applyAlignment="1">
      <alignment wrapText="1"/>
    </xf>
    <xf numFmtId="164" fontId="5" fillId="0" borderId="32" xfId="0" applyNumberFormat="1" applyFont="1" applyFill="1" applyBorder="1" applyAlignment="1">
      <alignment wrapText="1"/>
    </xf>
    <xf numFmtId="164" fontId="5" fillId="0" borderId="35" xfId="0" applyNumberFormat="1" applyFont="1" applyFill="1" applyBorder="1" applyAlignment="1">
      <alignment wrapText="1"/>
    </xf>
    <xf numFmtId="164" fontId="5" fillId="0" borderId="60" xfId="0" applyNumberFormat="1" applyFont="1" applyFill="1" applyBorder="1" applyAlignment="1">
      <alignment wrapText="1"/>
    </xf>
    <xf numFmtId="1" fontId="3" fillId="0" borderId="46" xfId="0" applyNumberFormat="1" applyFont="1" applyFill="1" applyBorder="1" applyAlignment="1">
      <alignment wrapText="1"/>
    </xf>
    <xf numFmtId="164" fontId="5" fillId="0" borderId="41" xfId="0" applyNumberFormat="1" applyFont="1" applyFill="1" applyBorder="1"/>
    <xf numFmtId="164" fontId="3" fillId="0" borderId="68" xfId="0" applyNumberFormat="1" applyFont="1" applyFill="1" applyBorder="1" applyAlignment="1">
      <alignment wrapText="1"/>
    </xf>
    <xf numFmtId="164" fontId="3" fillId="0" borderId="63" xfId="0" applyNumberFormat="1" applyFont="1" applyFill="1" applyBorder="1"/>
    <xf numFmtId="1" fontId="3" fillId="0" borderId="63" xfId="0" applyNumberFormat="1" applyFont="1" applyFill="1" applyBorder="1" applyAlignment="1">
      <alignment wrapText="1"/>
    </xf>
    <xf numFmtId="164" fontId="5" fillId="0" borderId="47" xfId="0" applyNumberFormat="1" applyFont="1" applyFill="1" applyBorder="1" applyAlignment="1">
      <alignment wrapText="1"/>
    </xf>
    <xf numFmtId="164" fontId="3" fillId="0" borderId="47" xfId="0" applyNumberFormat="1" applyFont="1" applyFill="1" applyBorder="1" applyAlignment="1">
      <alignment wrapText="1"/>
    </xf>
    <xf numFmtId="164" fontId="2" fillId="0" borderId="18" xfId="0" applyNumberFormat="1" applyFont="1" applyFill="1" applyBorder="1" applyAlignment="1"/>
    <xf numFmtId="1" fontId="5" fillId="0" borderId="34" xfId="0" applyNumberFormat="1" applyFont="1" applyFill="1" applyBorder="1" applyAlignment="1">
      <alignment wrapText="1"/>
    </xf>
    <xf numFmtId="1" fontId="3" fillId="0" borderId="69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5" fillId="3" borderId="32" xfId="0" applyNumberFormat="1" applyFont="1" applyFill="1" applyBorder="1" applyAlignment="1">
      <alignment wrapText="1"/>
    </xf>
    <xf numFmtId="164" fontId="5" fillId="3" borderId="46" xfId="0" applyNumberFormat="1" applyFont="1" applyFill="1" applyBorder="1"/>
    <xf numFmtId="0" fontId="1" fillId="3" borderId="14" xfId="0" applyFont="1" applyFill="1" applyBorder="1" applyAlignment="1">
      <alignment wrapText="1"/>
    </xf>
    <xf numFmtId="164" fontId="1" fillId="3" borderId="37" xfId="0" applyNumberFormat="1" applyFont="1" applyFill="1" applyBorder="1"/>
    <xf numFmtId="164" fontId="1" fillId="3" borderId="30" xfId="0" applyNumberFormat="1" applyFont="1" applyFill="1" applyBorder="1"/>
    <xf numFmtId="164" fontId="1" fillId="3" borderId="36" xfId="0" applyNumberFormat="1" applyFont="1" applyFill="1" applyBorder="1"/>
    <xf numFmtId="164" fontId="1" fillId="3" borderId="62" xfId="0" applyNumberFormat="1" applyFont="1" applyFill="1" applyBorder="1"/>
    <xf numFmtId="164" fontId="1" fillId="3" borderId="63" xfId="0" applyNumberFormat="1" applyFont="1" applyFill="1" applyBorder="1"/>
    <xf numFmtId="164" fontId="2" fillId="3" borderId="59" xfId="0" applyNumberFormat="1" applyFont="1" applyFill="1" applyBorder="1"/>
    <xf numFmtId="0" fontId="1" fillId="3" borderId="39" xfId="0" applyFont="1" applyFill="1" applyBorder="1" applyAlignment="1">
      <alignment wrapText="1"/>
    </xf>
    <xf numFmtId="164" fontId="5" fillId="3" borderId="29" xfId="0" applyNumberFormat="1" applyFont="1" applyFill="1" applyBorder="1"/>
    <xf numFmtId="164" fontId="3" fillId="3" borderId="32" xfId="0" applyNumberFormat="1" applyFont="1" applyFill="1" applyBorder="1" applyAlignment="1">
      <alignment wrapText="1"/>
    </xf>
    <xf numFmtId="1" fontId="5" fillId="3" borderId="46" xfId="0" applyNumberFormat="1" applyFont="1" applyFill="1" applyBorder="1" applyAlignment="1">
      <alignment wrapText="1"/>
    </xf>
    <xf numFmtId="164" fontId="3" fillId="3" borderId="60" xfId="0" applyNumberFormat="1" applyFont="1" applyFill="1" applyBorder="1" applyAlignment="1">
      <alignment wrapText="1"/>
    </xf>
    <xf numFmtId="164" fontId="2" fillId="3" borderId="19" xfId="0" applyNumberFormat="1" applyFont="1" applyFill="1" applyBorder="1"/>
    <xf numFmtId="0" fontId="3" fillId="3" borderId="0" xfId="0" applyFont="1" applyFill="1"/>
    <xf numFmtId="0" fontId="1" fillId="3" borderId="29" xfId="0" applyFont="1" applyFill="1" applyBorder="1" applyAlignment="1">
      <alignment wrapText="1"/>
    </xf>
    <xf numFmtId="164" fontId="2" fillId="3" borderId="70" xfId="0" applyNumberFormat="1" applyFont="1" applyFill="1" applyBorder="1"/>
    <xf numFmtId="164" fontId="5" fillId="3" borderId="34" xfId="0" applyNumberFormat="1" applyFont="1" applyFill="1" applyBorder="1"/>
    <xf numFmtId="164" fontId="5" fillId="3" borderId="35" xfId="0" applyNumberFormat="1" applyFont="1" applyFill="1" applyBorder="1" applyAlignment="1">
      <alignment wrapText="1"/>
    </xf>
    <xf numFmtId="164" fontId="5" fillId="3" borderId="74" xfId="0" applyNumberFormat="1" applyFont="1" applyFill="1" applyBorder="1"/>
    <xf numFmtId="164" fontId="3" fillId="3" borderId="35" xfId="0" applyNumberFormat="1" applyFont="1" applyFill="1" applyBorder="1" applyAlignment="1">
      <alignment wrapText="1"/>
    </xf>
    <xf numFmtId="1" fontId="5" fillId="3" borderId="74" xfId="0" applyNumberFormat="1" applyFont="1" applyFill="1" applyBorder="1" applyAlignment="1">
      <alignment wrapText="1"/>
    </xf>
    <xf numFmtId="164" fontId="5" fillId="3" borderId="41" xfId="0" applyNumberFormat="1" applyFont="1" applyFill="1" applyBorder="1"/>
    <xf numFmtId="164" fontId="3" fillId="4" borderId="32" xfId="0" applyNumberFormat="1" applyFont="1" applyFill="1" applyBorder="1" applyAlignment="1">
      <alignment wrapText="1"/>
    </xf>
    <xf numFmtId="164" fontId="3" fillId="4" borderId="35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0" borderId="34" xfId="0" applyNumberFormat="1" applyFont="1" applyFill="1" applyBorder="1" applyAlignment="1">
      <alignment wrapText="1"/>
    </xf>
    <xf numFmtId="164" fontId="5" fillId="0" borderId="21" xfId="0" applyNumberFormat="1" applyFont="1" applyFill="1" applyBorder="1" applyAlignment="1">
      <alignment wrapText="1"/>
    </xf>
    <xf numFmtId="0" fontId="5" fillId="5" borderId="29" xfId="0" applyFont="1" applyFill="1" applyBorder="1" applyAlignment="1"/>
    <xf numFmtId="0" fontId="5" fillId="0" borderId="34" xfId="0" applyFont="1" applyFill="1" applyBorder="1" applyAlignment="1"/>
    <xf numFmtId="164" fontId="2" fillId="0" borderId="48" xfId="0" applyNumberFormat="1" applyFont="1" applyFill="1" applyBorder="1" applyAlignment="1"/>
    <xf numFmtId="164" fontId="6" fillId="0" borderId="10" xfId="0" applyNumberFormat="1" applyFont="1" applyFill="1" applyBorder="1"/>
    <xf numFmtId="164" fontId="5" fillId="5" borderId="29" xfId="0" applyNumberFormat="1" applyFont="1" applyFill="1" applyBorder="1"/>
    <xf numFmtId="1" fontId="2" fillId="0" borderId="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1" fontId="3" fillId="0" borderId="0" xfId="0" applyNumberFormat="1" applyFont="1" applyFill="1"/>
    <xf numFmtId="0" fontId="2" fillId="0" borderId="2" xfId="0" applyFont="1" applyFill="1" applyBorder="1"/>
    <xf numFmtId="164" fontId="5" fillId="0" borderId="56" xfId="0" applyNumberFormat="1" applyFont="1" applyFill="1" applyBorder="1"/>
    <xf numFmtId="164" fontId="5" fillId="0" borderId="0" xfId="0" applyNumberFormat="1" applyFont="1" applyFill="1" applyBorder="1"/>
    <xf numFmtId="1" fontId="2" fillId="0" borderId="5" xfId="0" applyNumberFormat="1" applyFont="1" applyFill="1" applyBorder="1"/>
    <xf numFmtId="164" fontId="3" fillId="0" borderId="6" xfId="0" applyNumberFormat="1" applyFont="1" applyFill="1" applyBorder="1" applyAlignment="1">
      <alignment wrapText="1"/>
    </xf>
    <xf numFmtId="1" fontId="5" fillId="0" borderId="12" xfId="0" applyNumberFormat="1" applyFont="1" applyFill="1" applyBorder="1"/>
    <xf numFmtId="164" fontId="5" fillId="0" borderId="12" xfId="0" applyNumberFormat="1" applyFont="1" applyFill="1" applyBorder="1"/>
    <xf numFmtId="164" fontId="3" fillId="0" borderId="31" xfId="0" applyNumberFormat="1" applyFont="1" applyFill="1" applyBorder="1" applyAlignment="1">
      <alignment wrapText="1"/>
    </xf>
    <xf numFmtId="0" fontId="11" fillId="0" borderId="0" xfId="0" applyFont="1" applyFill="1" applyBorder="1"/>
    <xf numFmtId="164" fontId="11" fillId="0" borderId="0" xfId="0" applyNumberFormat="1" applyFont="1" applyFill="1" applyBorder="1"/>
    <xf numFmtId="0" fontId="11" fillId="0" borderId="0" xfId="0" applyFont="1" applyFill="1"/>
    <xf numFmtId="1" fontId="1" fillId="2" borderId="44" xfId="0" applyNumberFormat="1" applyFont="1" applyFill="1" applyBorder="1"/>
    <xf numFmtId="164" fontId="1" fillId="2" borderId="44" xfId="0" applyNumberFormat="1" applyFont="1" applyFill="1" applyBorder="1"/>
    <xf numFmtId="164" fontId="1" fillId="2" borderId="30" xfId="0" applyNumberFormat="1" applyFont="1" applyFill="1" applyBorder="1"/>
    <xf numFmtId="164" fontId="1" fillId="2" borderId="29" xfId="0" applyNumberFormat="1" applyFont="1" applyFill="1" applyBorder="1"/>
    <xf numFmtId="164" fontId="1" fillId="2" borderId="45" xfId="0" applyNumberFormat="1" applyFont="1" applyFill="1" applyBorder="1"/>
    <xf numFmtId="164" fontId="1" fillId="2" borderId="46" xfId="0" applyNumberFormat="1" applyFont="1" applyFill="1" applyBorder="1"/>
    <xf numFmtId="164" fontId="1" fillId="2" borderId="47" xfId="0" applyNumberFormat="1" applyFont="1" applyFill="1" applyBorder="1"/>
    <xf numFmtId="164" fontId="1" fillId="2" borderId="21" xfId="0" applyNumberFormat="1" applyFont="1" applyFill="1" applyBorder="1"/>
    <xf numFmtId="164" fontId="1" fillId="2" borderId="24" xfId="0" applyNumberFormat="1" applyFont="1" applyFill="1" applyBorder="1"/>
    <xf numFmtId="164" fontId="1" fillId="2" borderId="32" xfId="0" applyNumberFormat="1" applyFont="1" applyFill="1" applyBorder="1"/>
    <xf numFmtId="1" fontId="1" fillId="2" borderId="58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/>
    <xf numFmtId="0" fontId="1" fillId="0" borderId="76" xfId="0" applyFont="1" applyFill="1" applyBorder="1" applyAlignment="1">
      <alignment wrapText="1"/>
    </xf>
    <xf numFmtId="0" fontId="1" fillId="0" borderId="61" xfId="0" applyFont="1" applyFill="1" applyBorder="1" applyAlignment="1"/>
    <xf numFmtId="0" fontId="1" fillId="0" borderId="77" xfId="0" applyFont="1" applyFill="1" applyBorder="1" applyAlignment="1">
      <alignment wrapText="1"/>
    </xf>
    <xf numFmtId="164" fontId="6" fillId="0" borderId="9" xfId="0" applyNumberFormat="1" applyFont="1" applyFill="1" applyBorder="1"/>
    <xf numFmtId="164" fontId="3" fillId="0" borderId="31" xfId="0" applyNumberFormat="1" applyFont="1" applyFill="1" applyBorder="1"/>
    <xf numFmtId="1" fontId="3" fillId="0" borderId="31" xfId="0" applyNumberFormat="1" applyFont="1" applyFill="1" applyBorder="1" applyAlignment="1">
      <alignment wrapText="1"/>
    </xf>
    <xf numFmtId="164" fontId="2" fillId="0" borderId="31" xfId="0" applyNumberFormat="1" applyFont="1" applyFill="1" applyBorder="1"/>
    <xf numFmtId="0" fontId="1" fillId="0" borderId="5" xfId="0" applyFont="1" applyFill="1" applyBorder="1" applyAlignment="1"/>
    <xf numFmtId="164" fontId="6" fillId="0" borderId="68" xfId="0" applyNumberFormat="1" applyFont="1" applyFill="1" applyBorder="1"/>
    <xf numFmtId="1" fontId="6" fillId="0" borderId="68" xfId="0" applyNumberFormat="1" applyFont="1" applyFill="1" applyBorder="1"/>
    <xf numFmtId="164" fontId="3" fillId="0" borderId="66" xfId="0" applyNumberFormat="1" applyFont="1" applyFill="1" applyBorder="1" applyAlignment="1">
      <alignment wrapText="1"/>
    </xf>
    <xf numFmtId="164" fontId="5" fillId="0" borderId="6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/>
    <xf numFmtId="1" fontId="2" fillId="0" borderId="6" xfId="0" applyNumberFormat="1" applyFont="1" applyFill="1" applyBorder="1" applyAlignment="1">
      <alignment vertical="center"/>
    </xf>
    <xf numFmtId="164" fontId="2" fillId="0" borderId="66" xfId="0" applyNumberFormat="1" applyFont="1" applyFill="1" applyBorder="1"/>
    <xf numFmtId="164" fontId="3" fillId="0" borderId="48" xfId="0" applyNumberFormat="1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164" fontId="3" fillId="0" borderId="16" xfId="0" applyNumberFormat="1" applyFont="1" applyFill="1" applyBorder="1"/>
    <xf numFmtId="164" fontId="3" fillId="0" borderId="16" xfId="0" applyNumberFormat="1" applyFont="1" applyFill="1" applyBorder="1" applyAlignment="1">
      <alignment wrapText="1"/>
    </xf>
    <xf numFmtId="1" fontId="3" fillId="0" borderId="16" xfId="0" applyNumberFormat="1" applyFont="1" applyFill="1" applyBorder="1" applyAlignment="1">
      <alignment wrapText="1"/>
    </xf>
    <xf numFmtId="164" fontId="5" fillId="0" borderId="30" xfId="0" applyNumberFormat="1" applyFont="1" applyFill="1" applyBorder="1" applyAlignment="1">
      <alignment wrapText="1"/>
    </xf>
    <xf numFmtId="164" fontId="2" fillId="0" borderId="46" xfId="0" applyNumberFormat="1" applyFont="1" applyFill="1" applyBorder="1"/>
    <xf numFmtId="164" fontId="2" fillId="0" borderId="63" xfId="0" applyNumberFormat="1" applyFont="1" applyFill="1" applyBorder="1"/>
    <xf numFmtId="0" fontId="1" fillId="0" borderId="76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wrapText="1"/>
    </xf>
    <xf numFmtId="0" fontId="1" fillId="0" borderId="61" xfId="0" applyFont="1" applyFill="1" applyBorder="1"/>
    <xf numFmtId="49" fontId="1" fillId="0" borderId="61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vertical="center"/>
    </xf>
    <xf numFmtId="164" fontId="2" fillId="0" borderId="2" xfId="0" applyNumberFormat="1" applyFont="1" applyFill="1" applyBorder="1"/>
    <xf numFmtId="0" fontId="2" fillId="0" borderId="4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1" fontId="2" fillId="0" borderId="48" xfId="0" applyNumberFormat="1" applyFont="1" applyFill="1" applyBorder="1" applyAlignment="1">
      <alignment vertical="center"/>
    </xf>
    <xf numFmtId="1" fontId="5" fillId="5" borderId="29" xfId="0" applyNumberFormat="1" applyFont="1" applyFill="1" applyBorder="1" applyAlignment="1">
      <alignment wrapText="1"/>
    </xf>
    <xf numFmtId="0" fontId="1" fillId="0" borderId="61" xfId="0" applyFont="1" applyFill="1" applyBorder="1" applyAlignment="1">
      <alignment horizontal="left" wrapText="1"/>
    </xf>
    <xf numFmtId="0" fontId="1" fillId="0" borderId="25" xfId="0" applyFont="1" applyFill="1" applyBorder="1"/>
    <xf numFmtId="0" fontId="1" fillId="0" borderId="14" xfId="0" applyFont="1" applyFill="1" applyBorder="1" applyAlignment="1">
      <alignment horizontal="center"/>
    </xf>
    <xf numFmtId="164" fontId="2" fillId="0" borderId="56" xfId="0" applyNumberFormat="1" applyFont="1" applyFill="1" applyBorder="1"/>
    <xf numFmtId="1" fontId="7" fillId="0" borderId="56" xfId="0" applyNumberFormat="1" applyFont="1" applyFill="1" applyBorder="1"/>
    <xf numFmtId="1" fontId="2" fillId="0" borderId="69" xfId="0" applyNumberFormat="1" applyFont="1" applyFill="1" applyBorder="1"/>
    <xf numFmtId="164" fontId="3" fillId="0" borderId="41" xfId="0" applyNumberFormat="1" applyFont="1" applyFill="1" applyBorder="1"/>
    <xf numFmtId="164" fontId="3" fillId="0" borderId="72" xfId="0" applyNumberFormat="1" applyFont="1" applyFill="1" applyBorder="1"/>
    <xf numFmtId="1" fontId="3" fillId="0" borderId="72" xfId="0" applyNumberFormat="1" applyFont="1" applyFill="1" applyBorder="1" applyAlignment="1">
      <alignment wrapText="1"/>
    </xf>
    <xf numFmtId="0" fontId="2" fillId="0" borderId="15" xfId="0" applyFont="1" applyFill="1" applyBorder="1"/>
    <xf numFmtId="0" fontId="2" fillId="0" borderId="48" xfId="0" applyFont="1" applyFill="1" applyBorder="1"/>
    <xf numFmtId="164" fontId="5" fillId="0" borderId="68" xfId="0" applyNumberFormat="1" applyFont="1" applyFill="1" applyBorder="1" applyAlignment="1">
      <alignment wrapText="1"/>
    </xf>
    <xf numFmtId="164" fontId="3" fillId="0" borderId="6" xfId="0" applyNumberFormat="1" applyFont="1" applyFill="1" applyBorder="1"/>
    <xf numFmtId="164" fontId="5" fillId="0" borderId="11" xfId="0" applyNumberFormat="1" applyFont="1" applyFill="1" applyBorder="1" applyAlignment="1">
      <alignment wrapText="1"/>
    </xf>
    <xf numFmtId="164" fontId="3" fillId="0" borderId="71" xfId="0" applyNumberFormat="1" applyFont="1" applyFill="1" applyBorder="1"/>
    <xf numFmtId="164" fontId="6" fillId="0" borderId="15" xfId="0" applyNumberFormat="1" applyFont="1" applyFill="1" applyBorder="1"/>
    <xf numFmtId="164" fontId="3" fillId="0" borderId="51" xfId="0" applyNumberFormat="1" applyFont="1" applyFill="1" applyBorder="1" applyAlignment="1">
      <alignment wrapText="1"/>
    </xf>
    <xf numFmtId="164" fontId="6" fillId="0" borderId="48" xfId="0" applyNumberFormat="1" applyFont="1" applyFill="1" applyBorder="1"/>
    <xf numFmtId="1" fontId="3" fillId="0" borderId="66" xfId="0" applyNumberFormat="1" applyFont="1" applyFill="1" applyBorder="1" applyAlignment="1">
      <alignment wrapText="1"/>
    </xf>
    <xf numFmtId="0" fontId="1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wrapText="1"/>
    </xf>
    <xf numFmtId="164" fontId="5" fillId="0" borderId="48" xfId="0" applyNumberFormat="1" applyFont="1" applyFill="1" applyBorder="1"/>
    <xf numFmtId="1" fontId="5" fillId="0" borderId="48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>
      <alignment wrapText="1"/>
    </xf>
    <xf numFmtId="1" fontId="3" fillId="0" borderId="21" xfId="0" applyNumberFormat="1" applyFont="1" applyFill="1" applyBorder="1" applyAlignment="1">
      <alignment wrapText="1"/>
    </xf>
    <xf numFmtId="1" fontId="3" fillId="0" borderId="29" xfId="0" applyNumberFormat="1" applyFont="1" applyFill="1" applyBorder="1" applyAlignment="1">
      <alignment wrapText="1"/>
    </xf>
    <xf numFmtId="1" fontId="3" fillId="0" borderId="34" xfId="0" applyNumberFormat="1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left" wrapText="1"/>
    </xf>
    <xf numFmtId="164" fontId="2" fillId="0" borderId="65" xfId="0" applyNumberFormat="1" applyFont="1" applyFill="1" applyBorder="1"/>
    <xf numFmtId="1" fontId="5" fillId="3" borderId="29" xfId="0" applyNumberFormat="1" applyFont="1" applyFill="1" applyBorder="1" applyAlignment="1">
      <alignment wrapText="1"/>
    </xf>
    <xf numFmtId="1" fontId="5" fillId="3" borderId="34" xfId="0" applyNumberFormat="1" applyFont="1" applyFill="1" applyBorder="1" applyAlignment="1">
      <alignment wrapText="1"/>
    </xf>
    <xf numFmtId="164" fontId="7" fillId="0" borderId="10" xfId="0" applyNumberFormat="1" applyFont="1" applyFill="1" applyBorder="1"/>
    <xf numFmtId="164" fontId="7" fillId="0" borderId="78" xfId="0" applyNumberFormat="1" applyFont="1" applyFill="1" applyBorder="1"/>
    <xf numFmtId="1" fontId="7" fillId="0" borderId="10" xfId="0" applyNumberFormat="1" applyFont="1" applyFill="1" applyBorder="1"/>
    <xf numFmtId="164" fontId="6" fillId="0" borderId="18" xfId="0" applyNumberFormat="1" applyFont="1" applyFill="1" applyBorder="1"/>
    <xf numFmtId="0" fontId="1" fillId="6" borderId="59" xfId="0" applyFont="1" applyFill="1" applyBorder="1" applyAlignment="1">
      <alignment wrapText="1"/>
    </xf>
    <xf numFmtId="164" fontId="1" fillId="6" borderId="29" xfId="0" applyNumberFormat="1" applyFont="1" applyFill="1" applyBorder="1"/>
    <xf numFmtId="164" fontId="1" fillId="6" borderId="60" xfId="0" applyNumberFormat="1" applyFont="1" applyFill="1" applyBorder="1"/>
    <xf numFmtId="164" fontId="1" fillId="6" borderId="32" xfId="0" applyNumberFormat="1" applyFont="1" applyFill="1" applyBorder="1"/>
    <xf numFmtId="1" fontId="1" fillId="6" borderId="46" xfId="0" applyNumberFormat="1" applyFont="1" applyFill="1" applyBorder="1"/>
    <xf numFmtId="164" fontId="1" fillId="6" borderId="46" xfId="0" applyNumberFormat="1" applyFont="1" applyFill="1" applyBorder="1"/>
    <xf numFmtId="164" fontId="2" fillId="6" borderId="38" xfId="0" applyNumberFormat="1" applyFont="1" applyFill="1" applyBorder="1"/>
    <xf numFmtId="0" fontId="1" fillId="6" borderId="28" xfId="0" applyFont="1" applyFill="1" applyBorder="1" applyAlignment="1">
      <alignment wrapText="1"/>
    </xf>
    <xf numFmtId="2" fontId="5" fillId="6" borderId="29" xfId="0" applyNumberFormat="1" applyFont="1" applyFill="1" applyBorder="1"/>
    <xf numFmtId="164" fontId="5" fillId="6" borderId="32" xfId="0" applyNumberFormat="1" applyFont="1" applyFill="1" applyBorder="1" applyAlignment="1">
      <alignment wrapText="1"/>
    </xf>
    <xf numFmtId="164" fontId="5" fillId="6" borderId="29" xfId="0" applyNumberFormat="1" applyFont="1" applyFill="1" applyBorder="1"/>
    <xf numFmtId="164" fontId="3" fillId="6" borderId="32" xfId="0" applyNumberFormat="1" applyFont="1" applyFill="1" applyBorder="1" applyAlignment="1">
      <alignment wrapText="1"/>
    </xf>
    <xf numFmtId="1" fontId="5" fillId="6" borderId="29" xfId="0" applyNumberFormat="1" applyFont="1" applyFill="1" applyBorder="1" applyAlignment="1">
      <alignment wrapText="1"/>
    </xf>
    <xf numFmtId="164" fontId="2" fillId="6" borderId="59" xfId="0" applyNumberFormat="1" applyFont="1" applyFill="1" applyBorder="1"/>
    <xf numFmtId="0" fontId="1" fillId="6" borderId="61" xfId="0" applyFont="1" applyFill="1" applyBorder="1" applyAlignment="1">
      <alignment wrapText="1"/>
    </xf>
    <xf numFmtId="164" fontId="2" fillId="6" borderId="33" xfId="0" applyNumberFormat="1" applyFont="1" applyFill="1" applyBorder="1"/>
    <xf numFmtId="0" fontId="8" fillId="6" borderId="0" xfId="0" applyFont="1" applyFill="1"/>
    <xf numFmtId="0" fontId="1" fillId="6" borderId="70" xfId="0" applyFont="1" applyFill="1" applyBorder="1" applyAlignment="1">
      <alignment wrapText="1"/>
    </xf>
    <xf numFmtId="164" fontId="1" fillId="6" borderId="36" xfId="0" applyNumberFormat="1" applyFont="1" applyFill="1" applyBorder="1"/>
    <xf numFmtId="164" fontId="1" fillId="6" borderId="30" xfId="0" applyNumberFormat="1" applyFont="1" applyFill="1" applyBorder="1"/>
    <xf numFmtId="164" fontId="1" fillId="6" borderId="62" xfId="0" applyNumberFormat="1" applyFont="1" applyFill="1" applyBorder="1"/>
    <xf numFmtId="1" fontId="1" fillId="6" borderId="63" xfId="0" applyNumberFormat="1" applyFont="1" applyFill="1" applyBorder="1"/>
    <xf numFmtId="164" fontId="1" fillId="6" borderId="63" xfId="0" applyNumberFormat="1" applyFont="1" applyFill="1" applyBorder="1"/>
    <xf numFmtId="0" fontId="1" fillId="6" borderId="39" xfId="0" applyFont="1" applyFill="1" applyBorder="1" applyAlignment="1">
      <alignment wrapText="1"/>
    </xf>
    <xf numFmtId="164" fontId="5" fillId="6" borderId="36" xfId="0" applyNumberFormat="1" applyFont="1" applyFill="1" applyBorder="1"/>
    <xf numFmtId="164" fontId="5" fillId="6" borderId="62" xfId="0" applyNumberFormat="1" applyFont="1" applyFill="1" applyBorder="1" applyAlignment="1">
      <alignment wrapText="1"/>
    </xf>
    <xf numFmtId="164" fontId="3" fillId="6" borderId="62" xfId="0" applyNumberFormat="1" applyFont="1" applyFill="1" applyBorder="1" applyAlignment="1">
      <alignment wrapText="1"/>
    </xf>
    <xf numFmtId="1" fontId="5" fillId="6" borderId="36" xfId="0" applyNumberFormat="1" applyFont="1" applyFill="1" applyBorder="1" applyAlignment="1">
      <alignment wrapText="1"/>
    </xf>
    <xf numFmtId="164" fontId="2" fillId="6" borderId="70" xfId="0" applyNumberFormat="1" applyFont="1" applyFill="1" applyBorder="1"/>
    <xf numFmtId="0" fontId="1" fillId="6" borderId="77" xfId="0" applyFont="1" applyFill="1" applyBorder="1" applyAlignment="1">
      <alignment wrapText="1"/>
    </xf>
    <xf numFmtId="0" fontId="1" fillId="7" borderId="55" xfId="0" applyFont="1" applyFill="1" applyBorder="1" applyAlignment="1">
      <alignment wrapText="1"/>
    </xf>
    <xf numFmtId="164" fontId="1" fillId="7" borderId="36" xfId="0" applyNumberFormat="1" applyFont="1" applyFill="1" applyBorder="1"/>
    <xf numFmtId="164" fontId="1" fillId="7" borderId="30" xfId="0" applyNumberFormat="1" applyFont="1" applyFill="1" applyBorder="1"/>
    <xf numFmtId="164" fontId="1" fillId="7" borderId="62" xfId="0" applyNumberFormat="1" applyFont="1" applyFill="1" applyBorder="1"/>
    <xf numFmtId="1" fontId="1" fillId="7" borderId="63" xfId="0" applyNumberFormat="1" applyFont="1" applyFill="1" applyBorder="1"/>
    <xf numFmtId="164" fontId="1" fillId="7" borderId="63" xfId="0" applyNumberFormat="1" applyFont="1" applyFill="1" applyBorder="1"/>
    <xf numFmtId="164" fontId="2" fillId="7" borderId="38" xfId="0" applyNumberFormat="1" applyFont="1" applyFill="1" applyBorder="1"/>
    <xf numFmtId="0" fontId="1" fillId="7" borderId="64" xfId="0" applyFont="1" applyFill="1" applyBorder="1" applyAlignment="1">
      <alignment wrapText="1"/>
    </xf>
    <xf numFmtId="164" fontId="5" fillId="7" borderId="34" xfId="0" applyNumberFormat="1" applyFont="1" applyFill="1" applyBorder="1"/>
    <xf numFmtId="164" fontId="5" fillId="7" borderId="35" xfId="0" applyNumberFormat="1" applyFont="1" applyFill="1" applyBorder="1" applyAlignment="1">
      <alignment wrapText="1"/>
    </xf>
    <xf numFmtId="164" fontId="3" fillId="7" borderId="35" xfId="0" applyNumberFormat="1" applyFont="1" applyFill="1" applyBorder="1" applyAlignment="1">
      <alignment wrapText="1"/>
    </xf>
    <xf numFmtId="1" fontId="5" fillId="7" borderId="34" xfId="0" applyNumberFormat="1" applyFont="1" applyFill="1" applyBorder="1" applyAlignment="1">
      <alignment wrapText="1"/>
    </xf>
    <xf numFmtId="164" fontId="2" fillId="7" borderId="55" xfId="0" applyNumberFormat="1" applyFont="1" applyFill="1" applyBorder="1"/>
    <xf numFmtId="0" fontId="1" fillId="7" borderId="77" xfId="0" applyFont="1" applyFill="1" applyBorder="1" applyAlignment="1">
      <alignment wrapText="1"/>
    </xf>
    <xf numFmtId="164" fontId="2" fillId="7" borderId="65" xfId="0" applyNumberFormat="1" applyFont="1" applyFill="1" applyBorder="1"/>
    <xf numFmtId="0" fontId="1" fillId="7" borderId="39" xfId="0" applyFont="1" applyFill="1" applyBorder="1" applyAlignment="1">
      <alignment wrapText="1"/>
    </xf>
    <xf numFmtId="164" fontId="5" fillId="7" borderId="41" xfId="0" applyNumberFormat="1" applyFont="1" applyFill="1" applyBorder="1"/>
    <xf numFmtId="164" fontId="5" fillId="7" borderId="68" xfId="0" applyNumberFormat="1" applyFont="1" applyFill="1" applyBorder="1" applyAlignment="1">
      <alignment wrapText="1"/>
    </xf>
    <xf numFmtId="164" fontId="3" fillId="7" borderId="68" xfId="0" applyNumberFormat="1" applyFont="1" applyFill="1" applyBorder="1" applyAlignment="1">
      <alignment wrapText="1"/>
    </xf>
    <xf numFmtId="1" fontId="5" fillId="7" borderId="41" xfId="0" applyNumberFormat="1" applyFont="1" applyFill="1" applyBorder="1" applyAlignment="1">
      <alignment wrapText="1"/>
    </xf>
    <xf numFmtId="0" fontId="8" fillId="7" borderId="0" xfId="0" applyFont="1" applyFill="1"/>
    <xf numFmtId="164" fontId="1" fillId="7" borderId="49" xfId="0" applyNumberFormat="1" applyFont="1" applyFill="1" applyBorder="1"/>
    <xf numFmtId="2" fontId="1" fillId="7" borderId="36" xfId="0" applyNumberFormat="1" applyFont="1" applyFill="1" applyBorder="1"/>
    <xf numFmtId="164" fontId="1" fillId="7" borderId="67" xfId="0" applyNumberFormat="1" applyFont="1" applyFill="1" applyBorder="1"/>
    <xf numFmtId="164" fontId="1" fillId="7" borderId="22" xfId="0" applyNumberFormat="1" applyFont="1" applyFill="1" applyBorder="1"/>
    <xf numFmtId="1" fontId="1" fillId="7" borderId="34" xfId="0" applyNumberFormat="1" applyFont="1" applyFill="1" applyBorder="1"/>
    <xf numFmtId="164" fontId="1" fillId="7" borderId="35" xfId="0" applyNumberFormat="1" applyFont="1" applyFill="1" applyBorder="1"/>
    <xf numFmtId="164" fontId="2" fillId="7" borderId="70" xfId="0" applyNumberFormat="1" applyFont="1" applyFill="1" applyBorder="1"/>
    <xf numFmtId="0" fontId="1" fillId="7" borderId="28" xfId="0" applyFont="1" applyFill="1" applyBorder="1"/>
    <xf numFmtId="164" fontId="5" fillId="7" borderId="72" xfId="0" applyNumberFormat="1" applyFont="1" applyFill="1" applyBorder="1"/>
    <xf numFmtId="164" fontId="2" fillId="7" borderId="19" xfId="0" applyNumberFormat="1" applyFont="1" applyFill="1" applyBorder="1"/>
    <xf numFmtId="0" fontId="1" fillId="7" borderId="39" xfId="0" applyFont="1" applyFill="1" applyBorder="1"/>
    <xf numFmtId="164" fontId="3" fillId="7" borderId="42" xfId="0" applyNumberFormat="1" applyFont="1" applyFill="1" applyBorder="1" applyAlignment="1">
      <alignment wrapText="1"/>
    </xf>
    <xf numFmtId="164" fontId="3" fillId="7" borderId="75" xfId="0" applyNumberFormat="1" applyFont="1" applyFill="1" applyBorder="1" applyAlignment="1">
      <alignment wrapText="1"/>
    </xf>
    <xf numFmtId="164" fontId="1" fillId="7" borderId="34" xfId="0" applyNumberFormat="1" applyFont="1" applyFill="1" applyBorder="1"/>
    <xf numFmtId="0" fontId="3" fillId="7" borderId="0" xfId="0" applyFont="1" applyFill="1"/>
    <xf numFmtId="0" fontId="1" fillId="7" borderId="50" xfId="0" applyFont="1" applyFill="1" applyBorder="1" applyAlignment="1">
      <alignment horizontal="left" wrapText="1"/>
    </xf>
    <xf numFmtId="164" fontId="1" fillId="7" borderId="44" xfId="0" applyNumberFormat="1" applyFont="1" applyFill="1" applyBorder="1"/>
    <xf numFmtId="164" fontId="1" fillId="7" borderId="32" xfId="0" applyNumberFormat="1" applyFont="1" applyFill="1" applyBorder="1"/>
    <xf numFmtId="164" fontId="1" fillId="7" borderId="29" xfId="0" applyNumberFormat="1" applyFont="1" applyFill="1" applyBorder="1"/>
    <xf numFmtId="164" fontId="1" fillId="7" borderId="45" xfId="0" applyNumberFormat="1" applyFont="1" applyFill="1" applyBorder="1"/>
    <xf numFmtId="164" fontId="1" fillId="7" borderId="46" xfId="0" applyNumberFormat="1" applyFont="1" applyFill="1" applyBorder="1"/>
    <xf numFmtId="164" fontId="1" fillId="7" borderId="47" xfId="0" applyNumberFormat="1" applyFont="1" applyFill="1" applyBorder="1"/>
    <xf numFmtId="1" fontId="1" fillId="7" borderId="29" xfId="0" applyNumberFormat="1" applyFont="1" applyFill="1" applyBorder="1"/>
    <xf numFmtId="164" fontId="2" fillId="7" borderId="59" xfId="0" applyNumberFormat="1" applyFont="1" applyFill="1" applyBorder="1"/>
    <xf numFmtId="0" fontId="1" fillId="7" borderId="58" xfId="0" applyFont="1" applyFill="1" applyBorder="1" applyAlignment="1">
      <alignment horizontal="left" wrapText="1"/>
    </xf>
    <xf numFmtId="164" fontId="5" fillId="7" borderId="34" xfId="0" applyNumberFormat="1" applyFont="1" applyFill="1" applyBorder="1" applyAlignment="1">
      <alignment wrapText="1"/>
    </xf>
    <xf numFmtId="164" fontId="2" fillId="7" borderId="26" xfId="0" applyNumberFormat="1" applyFont="1" applyFill="1" applyBorder="1"/>
    <xf numFmtId="0" fontId="9" fillId="7" borderId="0" xfId="0" applyFont="1" applyFill="1"/>
    <xf numFmtId="0" fontId="1" fillId="8" borderId="59" xfId="0" applyFont="1" applyFill="1" applyBorder="1" applyAlignment="1">
      <alignment wrapText="1"/>
    </xf>
    <xf numFmtId="164" fontId="1" fillId="8" borderId="44" xfId="0" applyNumberFormat="1" applyFont="1" applyFill="1" applyBorder="1"/>
    <xf numFmtId="164" fontId="1" fillId="8" borderId="32" xfId="0" applyNumberFormat="1" applyFont="1" applyFill="1" applyBorder="1"/>
    <xf numFmtId="164" fontId="1" fillId="8" borderId="29" xfId="0" applyNumberFormat="1" applyFont="1" applyFill="1" applyBorder="1"/>
    <xf numFmtId="164" fontId="1" fillId="8" borderId="45" xfId="0" applyNumberFormat="1" applyFont="1" applyFill="1" applyBorder="1"/>
    <xf numFmtId="164" fontId="1" fillId="8" borderId="46" xfId="0" applyNumberFormat="1" applyFont="1" applyFill="1" applyBorder="1"/>
    <xf numFmtId="164" fontId="1" fillId="8" borderId="47" xfId="0" applyNumberFormat="1" applyFont="1" applyFill="1" applyBorder="1"/>
    <xf numFmtId="1" fontId="1" fillId="8" borderId="29" xfId="0" applyNumberFormat="1" applyFont="1" applyFill="1" applyBorder="1"/>
    <xf numFmtId="164" fontId="2" fillId="8" borderId="59" xfId="0" applyNumberFormat="1" applyFont="1" applyFill="1" applyBorder="1"/>
    <xf numFmtId="0" fontId="1" fillId="8" borderId="28" xfId="0" applyFont="1" applyFill="1" applyBorder="1" applyAlignment="1">
      <alignment wrapText="1"/>
    </xf>
    <xf numFmtId="164" fontId="5" fillId="8" borderId="29" xfId="0" applyNumberFormat="1" applyFont="1" applyFill="1" applyBorder="1" applyAlignment="1">
      <alignment wrapText="1"/>
    </xf>
    <xf numFmtId="164" fontId="5" fillId="8" borderId="32" xfId="0" applyNumberFormat="1" applyFont="1" applyFill="1" applyBorder="1" applyAlignment="1">
      <alignment wrapText="1"/>
    </xf>
    <xf numFmtId="164" fontId="5" fillId="8" borderId="29" xfId="0" applyNumberFormat="1" applyFont="1" applyFill="1" applyBorder="1"/>
    <xf numFmtId="164" fontId="3" fillId="8" borderId="32" xfId="0" applyNumberFormat="1" applyFont="1" applyFill="1" applyBorder="1" applyAlignment="1">
      <alignment wrapText="1"/>
    </xf>
    <xf numFmtId="1" fontId="5" fillId="8" borderId="29" xfId="0" applyNumberFormat="1" applyFont="1" applyFill="1" applyBorder="1" applyAlignment="1">
      <alignment wrapText="1"/>
    </xf>
    <xf numFmtId="164" fontId="2" fillId="8" borderId="26" xfId="0" applyNumberFormat="1" applyFont="1" applyFill="1" applyBorder="1"/>
    <xf numFmtId="0" fontId="3" fillId="8" borderId="0" xfId="0" applyFont="1" applyFill="1"/>
    <xf numFmtId="164" fontId="1" fillId="8" borderId="69" xfId="0" applyNumberFormat="1" applyFont="1" applyFill="1" applyBorder="1"/>
    <xf numFmtId="164" fontId="1" fillId="8" borderId="60" xfId="0" applyNumberFormat="1" applyFont="1" applyFill="1" applyBorder="1"/>
    <xf numFmtId="164" fontId="2" fillId="8" borderId="50" xfId="0" applyNumberFormat="1" applyFont="1" applyFill="1" applyBorder="1"/>
    <xf numFmtId="164" fontId="5" fillId="8" borderId="46" xfId="0" applyNumberFormat="1" applyFont="1" applyFill="1" applyBorder="1"/>
    <xf numFmtId="1" fontId="5" fillId="8" borderId="46" xfId="0" applyNumberFormat="1" applyFont="1" applyFill="1" applyBorder="1" applyAlignment="1">
      <alignment wrapText="1"/>
    </xf>
    <xf numFmtId="164" fontId="3" fillId="8" borderId="60" xfId="0" applyNumberFormat="1" applyFont="1" applyFill="1" applyBorder="1" applyAlignment="1">
      <alignment wrapText="1"/>
    </xf>
    <xf numFmtId="164" fontId="5" fillId="8" borderId="49" xfId="0" applyNumberFormat="1" applyFont="1" applyFill="1" applyBorder="1"/>
    <xf numFmtId="0" fontId="1" fillId="7" borderId="59" xfId="0" applyFont="1" applyFill="1" applyBorder="1" applyAlignment="1">
      <alignment wrapText="1"/>
    </xf>
    <xf numFmtId="164" fontId="1" fillId="7" borderId="69" xfId="0" applyNumberFormat="1" applyFont="1" applyFill="1" applyBorder="1"/>
    <xf numFmtId="164" fontId="1" fillId="7" borderId="60" xfId="0" applyNumberFormat="1" applyFont="1" applyFill="1" applyBorder="1"/>
    <xf numFmtId="0" fontId="1" fillId="7" borderId="28" xfId="0" applyFont="1" applyFill="1" applyBorder="1" applyAlignment="1">
      <alignment wrapText="1"/>
    </xf>
    <xf numFmtId="164" fontId="5" fillId="7" borderId="21" xfId="0" applyNumberFormat="1" applyFont="1" applyFill="1" applyBorder="1" applyAlignment="1">
      <alignment wrapText="1"/>
    </xf>
    <xf numFmtId="164" fontId="5" fillId="7" borderId="13" xfId="0" applyNumberFormat="1" applyFont="1" applyFill="1" applyBorder="1" applyAlignment="1">
      <alignment wrapText="1"/>
    </xf>
    <xf numFmtId="164" fontId="5" fillId="7" borderId="21" xfId="0" applyNumberFormat="1" applyFont="1" applyFill="1" applyBorder="1"/>
    <xf numFmtId="164" fontId="3" fillId="7" borderId="13" xfId="0" applyNumberFormat="1" applyFont="1" applyFill="1" applyBorder="1" applyAlignment="1">
      <alignment wrapText="1"/>
    </xf>
    <xf numFmtId="1" fontId="5" fillId="7" borderId="21" xfId="0" applyNumberFormat="1" applyFont="1" applyFill="1" applyBorder="1" applyAlignment="1">
      <alignment wrapText="1"/>
    </xf>
    <xf numFmtId="164" fontId="3" fillId="7" borderId="24" xfId="0" applyNumberFormat="1" applyFont="1" applyFill="1" applyBorder="1" applyAlignment="1">
      <alignment wrapText="1"/>
    </xf>
    <xf numFmtId="164" fontId="5" fillId="7" borderId="52" xfId="0" applyNumberFormat="1" applyFont="1" applyFill="1" applyBorder="1"/>
    <xf numFmtId="164" fontId="5" fillId="7" borderId="24" xfId="0" applyNumberFormat="1" applyFont="1" applyFill="1" applyBorder="1" applyAlignment="1">
      <alignment wrapText="1"/>
    </xf>
    <xf numFmtId="164" fontId="5" fillId="7" borderId="53" xfId="0" applyNumberFormat="1" applyFont="1" applyFill="1" applyBorder="1"/>
    <xf numFmtId="1" fontId="5" fillId="7" borderId="53" xfId="0" applyNumberFormat="1" applyFont="1" applyFill="1" applyBorder="1" applyAlignment="1">
      <alignment wrapText="1"/>
    </xf>
    <xf numFmtId="164" fontId="3" fillId="7" borderId="57" xfId="0" applyNumberFormat="1" applyFont="1" applyFill="1" applyBorder="1" applyAlignment="1">
      <alignment wrapText="1"/>
    </xf>
    <xf numFmtId="0" fontId="1" fillId="9" borderId="59" xfId="0" applyFont="1" applyFill="1" applyBorder="1" applyAlignment="1">
      <alignment wrapText="1"/>
    </xf>
    <xf numFmtId="164" fontId="1" fillId="9" borderId="31" xfId="0" applyNumberFormat="1" applyFont="1" applyFill="1" applyBorder="1"/>
    <xf numFmtId="164" fontId="1" fillId="9" borderId="60" xfId="0" applyNumberFormat="1" applyFont="1" applyFill="1" applyBorder="1"/>
    <xf numFmtId="164" fontId="1" fillId="9" borderId="29" xfId="0" applyNumberFormat="1" applyFont="1" applyFill="1" applyBorder="1"/>
    <xf numFmtId="164" fontId="1" fillId="9" borderId="32" xfId="0" applyNumberFormat="1" applyFont="1" applyFill="1" applyBorder="1"/>
    <xf numFmtId="164" fontId="1" fillId="9" borderId="46" xfId="0" applyNumberFormat="1" applyFont="1" applyFill="1" applyBorder="1"/>
    <xf numFmtId="1" fontId="1" fillId="9" borderId="29" xfId="0" applyNumberFormat="1" applyFont="1" applyFill="1" applyBorder="1"/>
    <xf numFmtId="164" fontId="2" fillId="9" borderId="59" xfId="0" applyNumberFormat="1" applyFont="1" applyFill="1" applyBorder="1"/>
    <xf numFmtId="0" fontId="1" fillId="9" borderId="28" xfId="0" applyFont="1" applyFill="1" applyBorder="1" applyAlignment="1">
      <alignment wrapText="1"/>
    </xf>
    <xf numFmtId="164" fontId="5" fillId="9" borderId="29" xfId="0" applyNumberFormat="1" applyFont="1" applyFill="1" applyBorder="1" applyAlignment="1">
      <alignment wrapText="1"/>
    </xf>
    <xf numFmtId="164" fontId="3" fillId="9" borderId="32" xfId="0" applyNumberFormat="1" applyFont="1" applyFill="1" applyBorder="1" applyAlignment="1">
      <alignment wrapText="1"/>
    </xf>
    <xf numFmtId="164" fontId="5" fillId="9" borderId="29" xfId="0" applyNumberFormat="1" applyFont="1" applyFill="1" applyBorder="1"/>
    <xf numFmtId="164" fontId="3" fillId="9" borderId="32" xfId="0" applyNumberFormat="1" applyFont="1" applyFill="1" applyBorder="1"/>
    <xf numFmtId="1" fontId="5" fillId="9" borderId="29" xfId="0" applyNumberFormat="1" applyFont="1" applyFill="1" applyBorder="1" applyAlignment="1">
      <alignment wrapText="1"/>
    </xf>
    <xf numFmtId="164" fontId="2" fillId="9" borderId="19" xfId="0" applyNumberFormat="1" applyFont="1" applyFill="1" applyBorder="1"/>
    <xf numFmtId="164" fontId="5" fillId="9" borderId="46" xfId="0" applyNumberFormat="1" applyFont="1" applyFill="1" applyBorder="1"/>
    <xf numFmtId="1" fontId="5" fillId="9" borderId="46" xfId="0" applyNumberFormat="1" applyFont="1" applyFill="1" applyBorder="1" applyAlignment="1">
      <alignment wrapText="1"/>
    </xf>
    <xf numFmtId="164" fontId="3" fillId="9" borderId="60" xfId="0" applyNumberFormat="1" applyFont="1" applyFill="1" applyBorder="1" applyAlignment="1">
      <alignment wrapText="1"/>
    </xf>
    <xf numFmtId="0" fontId="3" fillId="9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3BC97"/>
      <color rgb="FFFFFF99"/>
      <color rgb="FFFFFFFF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39"/>
  <sheetViews>
    <sheetView tabSelected="1" topLeftCell="AV1" zoomScale="75" zoomScaleNormal="75" workbookViewId="0">
      <selection activeCell="BC3" sqref="BC3:BF3"/>
    </sheetView>
  </sheetViews>
  <sheetFormatPr defaultRowHeight="15.75"/>
  <cols>
    <col min="1" max="1" width="38.85546875" style="271" customWidth="1"/>
    <col min="2" max="2" width="18.28515625" style="5" customWidth="1"/>
    <col min="3" max="3" width="17.5703125" style="5" customWidth="1"/>
    <col min="4" max="4" width="15.85546875" style="5" customWidth="1"/>
    <col min="5" max="5" width="15.7109375" style="5" customWidth="1"/>
    <col min="6" max="6" width="14.5703125" style="5" customWidth="1"/>
    <col min="7" max="7" width="14" style="5" customWidth="1"/>
    <col min="8" max="8" width="14.5703125" style="5" customWidth="1"/>
    <col min="9" max="9" width="14" style="5" customWidth="1"/>
    <col min="10" max="10" width="13.42578125" style="5" customWidth="1"/>
    <col min="11" max="11" width="12.28515625" style="5" customWidth="1"/>
    <col min="12" max="12" width="17.140625" style="5" customWidth="1"/>
    <col min="13" max="13" width="38.7109375" style="5" customWidth="1"/>
    <col min="14" max="14" width="17.7109375" style="5" customWidth="1"/>
    <col min="15" max="15" width="18.28515625" style="5" customWidth="1"/>
    <col min="16" max="17" width="18.85546875" style="5" customWidth="1"/>
    <col min="18" max="18" width="14.5703125" style="5" customWidth="1"/>
    <col min="19" max="19" width="17" style="5" customWidth="1"/>
    <col min="20" max="20" width="17" style="346" customWidth="1"/>
    <col min="21" max="21" width="15.42578125" style="5" customWidth="1"/>
    <col min="22" max="22" width="16.42578125" style="5" customWidth="1"/>
    <col min="23" max="23" width="14.28515625" style="5" customWidth="1"/>
    <col min="24" max="24" width="16.140625" style="5" customWidth="1"/>
    <col min="25" max="25" width="38.7109375" style="234" customWidth="1"/>
    <col min="26" max="26" width="18.140625" style="5" customWidth="1"/>
    <col min="27" max="27" width="20.42578125" style="5" customWidth="1"/>
    <col min="28" max="28" width="18.5703125" style="5" customWidth="1"/>
    <col min="29" max="29" width="19.85546875" style="5" customWidth="1"/>
    <col min="30" max="30" width="17.42578125" style="5" customWidth="1"/>
    <col min="31" max="31" width="15.85546875" style="5" customWidth="1"/>
    <col min="32" max="32" width="15.85546875" style="346" customWidth="1"/>
    <col min="33" max="33" width="17.7109375" style="5" customWidth="1"/>
    <col min="34" max="34" width="16.85546875" style="5" customWidth="1"/>
    <col min="35" max="35" width="17" style="5" customWidth="1"/>
    <col min="36" max="36" width="18.28515625" style="5" customWidth="1"/>
    <col min="37" max="37" width="38.7109375" style="5" customWidth="1"/>
    <col min="38" max="39" width="18.28515625" style="5" customWidth="1"/>
    <col min="40" max="40" width="19.85546875" style="5" customWidth="1"/>
    <col min="41" max="41" width="18.85546875" style="5" customWidth="1"/>
    <col min="42" max="42" width="15" style="5" customWidth="1"/>
    <col min="43" max="43" width="17" style="5" customWidth="1"/>
    <col min="44" max="44" width="14.7109375" style="5" customWidth="1"/>
    <col min="45" max="45" width="15.42578125" style="5" customWidth="1"/>
    <col min="46" max="46" width="12.5703125" style="5" customWidth="1"/>
    <col min="47" max="47" width="14.28515625" style="5" customWidth="1"/>
    <col min="48" max="48" width="16.140625" style="5" customWidth="1"/>
    <col min="49" max="49" width="38.7109375" style="234" customWidth="1"/>
    <col min="50" max="50" width="19.7109375" style="5" customWidth="1"/>
    <col min="51" max="51" width="20.42578125" style="5" customWidth="1"/>
    <col min="52" max="52" width="19.28515625" style="5" customWidth="1"/>
    <col min="53" max="53" width="19.85546875" style="5" customWidth="1"/>
    <col min="54" max="54" width="17.85546875" style="5" customWidth="1"/>
    <col min="55" max="55" width="15.85546875" style="5" customWidth="1"/>
    <col min="56" max="56" width="19" style="5" customWidth="1"/>
    <col min="57" max="57" width="17.7109375" style="5" customWidth="1"/>
    <col min="58" max="58" width="18.5703125" style="5" customWidth="1"/>
    <col min="59" max="59" width="17" style="5" customWidth="1"/>
    <col min="60" max="60" width="18.28515625" style="5" customWidth="1"/>
    <col min="61" max="61" width="9.85546875" style="5" customWidth="1"/>
    <col min="62" max="256" width="9.140625" style="5"/>
    <col min="257" max="257" width="38.85546875" style="5" customWidth="1"/>
    <col min="258" max="258" width="18.28515625" style="5" customWidth="1"/>
    <col min="259" max="259" width="17.5703125" style="5" customWidth="1"/>
    <col min="260" max="260" width="15.85546875" style="5" customWidth="1"/>
    <col min="261" max="261" width="15.7109375" style="5" customWidth="1"/>
    <col min="262" max="262" width="16.140625" style="5" customWidth="1"/>
    <col min="263" max="263" width="15" style="5" customWidth="1"/>
    <col min="264" max="264" width="15.7109375" style="5" customWidth="1"/>
    <col min="265" max="265" width="16.140625" style="5" customWidth="1"/>
    <col min="266" max="266" width="15.42578125" style="5" customWidth="1"/>
    <col min="267" max="267" width="15.85546875" style="5" customWidth="1"/>
    <col min="268" max="268" width="21.28515625" style="5" customWidth="1"/>
    <col min="269" max="269" width="38.28515625" style="5" customWidth="1"/>
    <col min="270" max="270" width="17.7109375" style="5" customWidth="1"/>
    <col min="271" max="271" width="16.7109375" style="5" customWidth="1"/>
    <col min="272" max="272" width="18.85546875" style="5" customWidth="1"/>
    <col min="273" max="273" width="15.85546875" style="5" customWidth="1"/>
    <col min="274" max="274" width="14.5703125" style="5" customWidth="1"/>
    <col min="275" max="275" width="17.28515625" style="5" customWidth="1"/>
    <col min="276" max="276" width="17" style="5" customWidth="1"/>
    <col min="277" max="277" width="18.140625" style="5" customWidth="1"/>
    <col min="278" max="278" width="16.42578125" style="5" customWidth="1"/>
    <col min="279" max="279" width="17.85546875" style="5" customWidth="1"/>
    <col min="280" max="280" width="20.28515625" style="5" customWidth="1"/>
    <col min="281" max="281" width="38.28515625" style="5" customWidth="1"/>
    <col min="282" max="282" width="18.140625" style="5" customWidth="1"/>
    <col min="283" max="283" width="17.140625" style="5" customWidth="1"/>
    <col min="284" max="284" width="18.5703125" style="5" customWidth="1"/>
    <col min="285" max="285" width="19.5703125" style="5" customWidth="1"/>
    <col min="286" max="286" width="17.42578125" style="5" customWidth="1"/>
    <col min="287" max="287" width="17" style="5" customWidth="1"/>
    <col min="288" max="288" width="15.85546875" style="5" customWidth="1"/>
    <col min="289" max="289" width="15" style="5" customWidth="1"/>
    <col min="290" max="290" width="16.85546875" style="5" customWidth="1"/>
    <col min="291" max="291" width="15.7109375" style="5" customWidth="1"/>
    <col min="292" max="292" width="19.140625" style="5" customWidth="1"/>
    <col min="293" max="293" width="38.7109375" style="5" customWidth="1"/>
    <col min="294" max="295" width="18.28515625" style="5" customWidth="1"/>
    <col min="296" max="296" width="19.85546875" style="5" customWidth="1"/>
    <col min="297" max="297" width="18.85546875" style="5" customWidth="1"/>
    <col min="298" max="298" width="15" style="5" customWidth="1"/>
    <col min="299" max="299" width="17" style="5" customWidth="1"/>
    <col min="300" max="300" width="14.7109375" style="5" customWidth="1"/>
    <col min="301" max="301" width="15.42578125" style="5" customWidth="1"/>
    <col min="302" max="302" width="12.5703125" style="5" customWidth="1"/>
    <col min="303" max="303" width="14.28515625" style="5" customWidth="1"/>
    <col min="304" max="304" width="16.140625" style="5" customWidth="1"/>
    <col min="305" max="305" width="38.7109375" style="5" customWidth="1"/>
    <col min="306" max="306" width="19.7109375" style="5" customWidth="1"/>
    <col min="307" max="307" width="20.42578125" style="5" customWidth="1"/>
    <col min="308" max="308" width="19.28515625" style="5" customWidth="1"/>
    <col min="309" max="309" width="19.85546875" style="5" customWidth="1"/>
    <col min="310" max="310" width="17.85546875" style="5" customWidth="1"/>
    <col min="311" max="311" width="15.85546875" style="5" customWidth="1"/>
    <col min="312" max="312" width="19" style="5" customWidth="1"/>
    <col min="313" max="313" width="17.7109375" style="5" customWidth="1"/>
    <col min="314" max="314" width="18.5703125" style="5" customWidth="1"/>
    <col min="315" max="315" width="17" style="5" customWidth="1"/>
    <col min="316" max="316" width="18.28515625" style="5" customWidth="1"/>
    <col min="317" max="512" width="9.140625" style="5"/>
    <col min="513" max="513" width="38.85546875" style="5" customWidth="1"/>
    <col min="514" max="514" width="18.28515625" style="5" customWidth="1"/>
    <col min="515" max="515" width="17.5703125" style="5" customWidth="1"/>
    <col min="516" max="516" width="15.85546875" style="5" customWidth="1"/>
    <col min="517" max="517" width="15.7109375" style="5" customWidth="1"/>
    <col min="518" max="518" width="16.140625" style="5" customWidth="1"/>
    <col min="519" max="519" width="15" style="5" customWidth="1"/>
    <col min="520" max="520" width="15.7109375" style="5" customWidth="1"/>
    <col min="521" max="521" width="16.140625" style="5" customWidth="1"/>
    <col min="522" max="522" width="15.42578125" style="5" customWidth="1"/>
    <col min="523" max="523" width="15.85546875" style="5" customWidth="1"/>
    <col min="524" max="524" width="21.28515625" style="5" customWidth="1"/>
    <col min="525" max="525" width="38.28515625" style="5" customWidth="1"/>
    <col min="526" max="526" width="17.7109375" style="5" customWidth="1"/>
    <col min="527" max="527" width="16.7109375" style="5" customWidth="1"/>
    <col min="528" max="528" width="18.85546875" style="5" customWidth="1"/>
    <col min="529" max="529" width="15.85546875" style="5" customWidth="1"/>
    <col min="530" max="530" width="14.5703125" style="5" customWidth="1"/>
    <col min="531" max="531" width="17.28515625" style="5" customWidth="1"/>
    <col min="532" max="532" width="17" style="5" customWidth="1"/>
    <col min="533" max="533" width="18.140625" style="5" customWidth="1"/>
    <col min="534" max="534" width="16.42578125" style="5" customWidth="1"/>
    <col min="535" max="535" width="17.85546875" style="5" customWidth="1"/>
    <col min="536" max="536" width="20.28515625" style="5" customWidth="1"/>
    <col min="537" max="537" width="38.28515625" style="5" customWidth="1"/>
    <col min="538" max="538" width="18.140625" style="5" customWidth="1"/>
    <col min="539" max="539" width="17.140625" style="5" customWidth="1"/>
    <col min="540" max="540" width="18.5703125" style="5" customWidth="1"/>
    <col min="541" max="541" width="19.5703125" style="5" customWidth="1"/>
    <col min="542" max="542" width="17.42578125" style="5" customWidth="1"/>
    <col min="543" max="543" width="17" style="5" customWidth="1"/>
    <col min="544" max="544" width="15.85546875" style="5" customWidth="1"/>
    <col min="545" max="545" width="15" style="5" customWidth="1"/>
    <col min="546" max="546" width="16.85546875" style="5" customWidth="1"/>
    <col min="547" max="547" width="15.7109375" style="5" customWidth="1"/>
    <col min="548" max="548" width="19.140625" style="5" customWidth="1"/>
    <col min="549" max="549" width="38.7109375" style="5" customWidth="1"/>
    <col min="550" max="551" width="18.28515625" style="5" customWidth="1"/>
    <col min="552" max="552" width="19.85546875" style="5" customWidth="1"/>
    <col min="553" max="553" width="18.85546875" style="5" customWidth="1"/>
    <col min="554" max="554" width="15" style="5" customWidth="1"/>
    <col min="555" max="555" width="17" style="5" customWidth="1"/>
    <col min="556" max="556" width="14.7109375" style="5" customWidth="1"/>
    <col min="557" max="557" width="15.42578125" style="5" customWidth="1"/>
    <col min="558" max="558" width="12.5703125" style="5" customWidth="1"/>
    <col min="559" max="559" width="14.28515625" style="5" customWidth="1"/>
    <col min="560" max="560" width="16.140625" style="5" customWidth="1"/>
    <col min="561" max="561" width="38.7109375" style="5" customWidth="1"/>
    <col min="562" max="562" width="19.7109375" style="5" customWidth="1"/>
    <col min="563" max="563" width="20.42578125" style="5" customWidth="1"/>
    <col min="564" max="564" width="19.28515625" style="5" customWidth="1"/>
    <col min="565" max="565" width="19.85546875" style="5" customWidth="1"/>
    <col min="566" max="566" width="17.85546875" style="5" customWidth="1"/>
    <col min="567" max="567" width="15.85546875" style="5" customWidth="1"/>
    <col min="568" max="568" width="19" style="5" customWidth="1"/>
    <col min="569" max="569" width="17.7109375" style="5" customWidth="1"/>
    <col min="570" max="570" width="18.5703125" style="5" customWidth="1"/>
    <col min="571" max="571" width="17" style="5" customWidth="1"/>
    <col min="572" max="572" width="18.28515625" style="5" customWidth="1"/>
    <col min="573" max="768" width="9.140625" style="5"/>
    <col min="769" max="769" width="38.85546875" style="5" customWidth="1"/>
    <col min="770" max="770" width="18.28515625" style="5" customWidth="1"/>
    <col min="771" max="771" width="17.5703125" style="5" customWidth="1"/>
    <col min="772" max="772" width="15.85546875" style="5" customWidth="1"/>
    <col min="773" max="773" width="15.7109375" style="5" customWidth="1"/>
    <col min="774" max="774" width="16.140625" style="5" customWidth="1"/>
    <col min="775" max="775" width="15" style="5" customWidth="1"/>
    <col min="776" max="776" width="15.7109375" style="5" customWidth="1"/>
    <col min="777" max="777" width="16.140625" style="5" customWidth="1"/>
    <col min="778" max="778" width="15.42578125" style="5" customWidth="1"/>
    <col min="779" max="779" width="15.85546875" style="5" customWidth="1"/>
    <col min="780" max="780" width="21.28515625" style="5" customWidth="1"/>
    <col min="781" max="781" width="38.28515625" style="5" customWidth="1"/>
    <col min="782" max="782" width="17.7109375" style="5" customWidth="1"/>
    <col min="783" max="783" width="16.7109375" style="5" customWidth="1"/>
    <col min="784" max="784" width="18.85546875" style="5" customWidth="1"/>
    <col min="785" max="785" width="15.85546875" style="5" customWidth="1"/>
    <col min="786" max="786" width="14.5703125" style="5" customWidth="1"/>
    <col min="787" max="787" width="17.28515625" style="5" customWidth="1"/>
    <col min="788" max="788" width="17" style="5" customWidth="1"/>
    <col min="789" max="789" width="18.140625" style="5" customWidth="1"/>
    <col min="790" max="790" width="16.42578125" style="5" customWidth="1"/>
    <col min="791" max="791" width="17.85546875" style="5" customWidth="1"/>
    <col min="792" max="792" width="20.28515625" style="5" customWidth="1"/>
    <col min="793" max="793" width="38.28515625" style="5" customWidth="1"/>
    <col min="794" max="794" width="18.140625" style="5" customWidth="1"/>
    <col min="795" max="795" width="17.140625" style="5" customWidth="1"/>
    <col min="796" max="796" width="18.5703125" style="5" customWidth="1"/>
    <col min="797" max="797" width="19.5703125" style="5" customWidth="1"/>
    <col min="798" max="798" width="17.42578125" style="5" customWidth="1"/>
    <col min="799" max="799" width="17" style="5" customWidth="1"/>
    <col min="800" max="800" width="15.85546875" style="5" customWidth="1"/>
    <col min="801" max="801" width="15" style="5" customWidth="1"/>
    <col min="802" max="802" width="16.85546875" style="5" customWidth="1"/>
    <col min="803" max="803" width="15.7109375" style="5" customWidth="1"/>
    <col min="804" max="804" width="19.140625" style="5" customWidth="1"/>
    <col min="805" max="805" width="38.7109375" style="5" customWidth="1"/>
    <col min="806" max="807" width="18.28515625" style="5" customWidth="1"/>
    <col min="808" max="808" width="19.85546875" style="5" customWidth="1"/>
    <col min="809" max="809" width="18.85546875" style="5" customWidth="1"/>
    <col min="810" max="810" width="15" style="5" customWidth="1"/>
    <col min="811" max="811" width="17" style="5" customWidth="1"/>
    <col min="812" max="812" width="14.7109375" style="5" customWidth="1"/>
    <col min="813" max="813" width="15.42578125" style="5" customWidth="1"/>
    <col min="814" max="814" width="12.5703125" style="5" customWidth="1"/>
    <col min="815" max="815" width="14.28515625" style="5" customWidth="1"/>
    <col min="816" max="816" width="16.140625" style="5" customWidth="1"/>
    <col min="817" max="817" width="38.7109375" style="5" customWidth="1"/>
    <col min="818" max="818" width="19.7109375" style="5" customWidth="1"/>
    <col min="819" max="819" width="20.42578125" style="5" customWidth="1"/>
    <col min="820" max="820" width="19.28515625" style="5" customWidth="1"/>
    <col min="821" max="821" width="19.85546875" style="5" customWidth="1"/>
    <col min="822" max="822" width="17.85546875" style="5" customWidth="1"/>
    <col min="823" max="823" width="15.85546875" style="5" customWidth="1"/>
    <col min="824" max="824" width="19" style="5" customWidth="1"/>
    <col min="825" max="825" width="17.7109375" style="5" customWidth="1"/>
    <col min="826" max="826" width="18.5703125" style="5" customWidth="1"/>
    <col min="827" max="827" width="17" style="5" customWidth="1"/>
    <col min="828" max="828" width="18.28515625" style="5" customWidth="1"/>
    <col min="829" max="1024" width="9.140625" style="5"/>
    <col min="1025" max="1025" width="38.85546875" style="5" customWidth="1"/>
    <col min="1026" max="1026" width="18.28515625" style="5" customWidth="1"/>
    <col min="1027" max="1027" width="17.5703125" style="5" customWidth="1"/>
    <col min="1028" max="1028" width="15.85546875" style="5" customWidth="1"/>
    <col min="1029" max="1029" width="15.7109375" style="5" customWidth="1"/>
    <col min="1030" max="1030" width="16.140625" style="5" customWidth="1"/>
    <col min="1031" max="1031" width="15" style="5" customWidth="1"/>
    <col min="1032" max="1032" width="15.7109375" style="5" customWidth="1"/>
    <col min="1033" max="1033" width="16.140625" style="5" customWidth="1"/>
    <col min="1034" max="1034" width="15.42578125" style="5" customWidth="1"/>
    <col min="1035" max="1035" width="15.85546875" style="5" customWidth="1"/>
    <col min="1036" max="1036" width="21.28515625" style="5" customWidth="1"/>
    <col min="1037" max="1037" width="38.28515625" style="5" customWidth="1"/>
    <col min="1038" max="1038" width="17.7109375" style="5" customWidth="1"/>
    <col min="1039" max="1039" width="16.7109375" style="5" customWidth="1"/>
    <col min="1040" max="1040" width="18.85546875" style="5" customWidth="1"/>
    <col min="1041" max="1041" width="15.85546875" style="5" customWidth="1"/>
    <col min="1042" max="1042" width="14.5703125" style="5" customWidth="1"/>
    <col min="1043" max="1043" width="17.28515625" style="5" customWidth="1"/>
    <col min="1044" max="1044" width="17" style="5" customWidth="1"/>
    <col min="1045" max="1045" width="18.140625" style="5" customWidth="1"/>
    <col min="1046" max="1046" width="16.42578125" style="5" customWidth="1"/>
    <col min="1047" max="1047" width="17.85546875" style="5" customWidth="1"/>
    <col min="1048" max="1048" width="20.28515625" style="5" customWidth="1"/>
    <col min="1049" max="1049" width="38.28515625" style="5" customWidth="1"/>
    <col min="1050" max="1050" width="18.140625" style="5" customWidth="1"/>
    <col min="1051" max="1051" width="17.140625" style="5" customWidth="1"/>
    <col min="1052" max="1052" width="18.5703125" style="5" customWidth="1"/>
    <col min="1053" max="1053" width="19.5703125" style="5" customWidth="1"/>
    <col min="1054" max="1054" width="17.42578125" style="5" customWidth="1"/>
    <col min="1055" max="1055" width="17" style="5" customWidth="1"/>
    <col min="1056" max="1056" width="15.85546875" style="5" customWidth="1"/>
    <col min="1057" max="1057" width="15" style="5" customWidth="1"/>
    <col min="1058" max="1058" width="16.85546875" style="5" customWidth="1"/>
    <col min="1059" max="1059" width="15.7109375" style="5" customWidth="1"/>
    <col min="1060" max="1060" width="19.140625" style="5" customWidth="1"/>
    <col min="1061" max="1061" width="38.7109375" style="5" customWidth="1"/>
    <col min="1062" max="1063" width="18.28515625" style="5" customWidth="1"/>
    <col min="1064" max="1064" width="19.85546875" style="5" customWidth="1"/>
    <col min="1065" max="1065" width="18.85546875" style="5" customWidth="1"/>
    <col min="1066" max="1066" width="15" style="5" customWidth="1"/>
    <col min="1067" max="1067" width="17" style="5" customWidth="1"/>
    <col min="1068" max="1068" width="14.7109375" style="5" customWidth="1"/>
    <col min="1069" max="1069" width="15.42578125" style="5" customWidth="1"/>
    <col min="1070" max="1070" width="12.5703125" style="5" customWidth="1"/>
    <col min="1071" max="1071" width="14.28515625" style="5" customWidth="1"/>
    <col min="1072" max="1072" width="16.140625" style="5" customWidth="1"/>
    <col min="1073" max="1073" width="38.7109375" style="5" customWidth="1"/>
    <col min="1074" max="1074" width="19.7109375" style="5" customWidth="1"/>
    <col min="1075" max="1075" width="20.42578125" style="5" customWidth="1"/>
    <col min="1076" max="1076" width="19.28515625" style="5" customWidth="1"/>
    <col min="1077" max="1077" width="19.85546875" style="5" customWidth="1"/>
    <col min="1078" max="1078" width="17.85546875" style="5" customWidth="1"/>
    <col min="1079" max="1079" width="15.85546875" style="5" customWidth="1"/>
    <col min="1080" max="1080" width="19" style="5" customWidth="1"/>
    <col min="1081" max="1081" width="17.7109375" style="5" customWidth="1"/>
    <col min="1082" max="1082" width="18.5703125" style="5" customWidth="1"/>
    <col min="1083" max="1083" width="17" style="5" customWidth="1"/>
    <col min="1084" max="1084" width="18.28515625" style="5" customWidth="1"/>
    <col min="1085" max="1280" width="9.140625" style="5"/>
    <col min="1281" max="1281" width="38.85546875" style="5" customWidth="1"/>
    <col min="1282" max="1282" width="18.28515625" style="5" customWidth="1"/>
    <col min="1283" max="1283" width="17.5703125" style="5" customWidth="1"/>
    <col min="1284" max="1284" width="15.85546875" style="5" customWidth="1"/>
    <col min="1285" max="1285" width="15.7109375" style="5" customWidth="1"/>
    <col min="1286" max="1286" width="16.140625" style="5" customWidth="1"/>
    <col min="1287" max="1287" width="15" style="5" customWidth="1"/>
    <col min="1288" max="1288" width="15.7109375" style="5" customWidth="1"/>
    <col min="1289" max="1289" width="16.140625" style="5" customWidth="1"/>
    <col min="1290" max="1290" width="15.42578125" style="5" customWidth="1"/>
    <col min="1291" max="1291" width="15.85546875" style="5" customWidth="1"/>
    <col min="1292" max="1292" width="21.28515625" style="5" customWidth="1"/>
    <col min="1293" max="1293" width="38.28515625" style="5" customWidth="1"/>
    <col min="1294" max="1294" width="17.7109375" style="5" customWidth="1"/>
    <col min="1295" max="1295" width="16.7109375" style="5" customWidth="1"/>
    <col min="1296" max="1296" width="18.85546875" style="5" customWidth="1"/>
    <col min="1297" max="1297" width="15.85546875" style="5" customWidth="1"/>
    <col min="1298" max="1298" width="14.5703125" style="5" customWidth="1"/>
    <col min="1299" max="1299" width="17.28515625" style="5" customWidth="1"/>
    <col min="1300" max="1300" width="17" style="5" customWidth="1"/>
    <col min="1301" max="1301" width="18.140625" style="5" customWidth="1"/>
    <col min="1302" max="1302" width="16.42578125" style="5" customWidth="1"/>
    <col min="1303" max="1303" width="17.85546875" style="5" customWidth="1"/>
    <col min="1304" max="1304" width="20.28515625" style="5" customWidth="1"/>
    <col min="1305" max="1305" width="38.28515625" style="5" customWidth="1"/>
    <col min="1306" max="1306" width="18.140625" style="5" customWidth="1"/>
    <col min="1307" max="1307" width="17.140625" style="5" customWidth="1"/>
    <col min="1308" max="1308" width="18.5703125" style="5" customWidth="1"/>
    <col min="1309" max="1309" width="19.5703125" style="5" customWidth="1"/>
    <col min="1310" max="1310" width="17.42578125" style="5" customWidth="1"/>
    <col min="1311" max="1311" width="17" style="5" customWidth="1"/>
    <col min="1312" max="1312" width="15.85546875" style="5" customWidth="1"/>
    <col min="1313" max="1313" width="15" style="5" customWidth="1"/>
    <col min="1314" max="1314" width="16.85546875" style="5" customWidth="1"/>
    <col min="1315" max="1315" width="15.7109375" style="5" customWidth="1"/>
    <col min="1316" max="1316" width="19.140625" style="5" customWidth="1"/>
    <col min="1317" max="1317" width="38.7109375" style="5" customWidth="1"/>
    <col min="1318" max="1319" width="18.28515625" style="5" customWidth="1"/>
    <col min="1320" max="1320" width="19.85546875" style="5" customWidth="1"/>
    <col min="1321" max="1321" width="18.85546875" style="5" customWidth="1"/>
    <col min="1322" max="1322" width="15" style="5" customWidth="1"/>
    <col min="1323" max="1323" width="17" style="5" customWidth="1"/>
    <col min="1324" max="1324" width="14.7109375" style="5" customWidth="1"/>
    <col min="1325" max="1325" width="15.42578125" style="5" customWidth="1"/>
    <col min="1326" max="1326" width="12.5703125" style="5" customWidth="1"/>
    <col min="1327" max="1327" width="14.28515625" style="5" customWidth="1"/>
    <col min="1328" max="1328" width="16.140625" style="5" customWidth="1"/>
    <col min="1329" max="1329" width="38.7109375" style="5" customWidth="1"/>
    <col min="1330" max="1330" width="19.7109375" style="5" customWidth="1"/>
    <col min="1331" max="1331" width="20.42578125" style="5" customWidth="1"/>
    <col min="1332" max="1332" width="19.28515625" style="5" customWidth="1"/>
    <col min="1333" max="1333" width="19.85546875" style="5" customWidth="1"/>
    <col min="1334" max="1334" width="17.85546875" style="5" customWidth="1"/>
    <col min="1335" max="1335" width="15.85546875" style="5" customWidth="1"/>
    <col min="1336" max="1336" width="19" style="5" customWidth="1"/>
    <col min="1337" max="1337" width="17.7109375" style="5" customWidth="1"/>
    <col min="1338" max="1338" width="18.5703125" style="5" customWidth="1"/>
    <col min="1339" max="1339" width="17" style="5" customWidth="1"/>
    <col min="1340" max="1340" width="18.28515625" style="5" customWidth="1"/>
    <col min="1341" max="1536" width="9.140625" style="5"/>
    <col min="1537" max="1537" width="38.85546875" style="5" customWidth="1"/>
    <col min="1538" max="1538" width="18.28515625" style="5" customWidth="1"/>
    <col min="1539" max="1539" width="17.5703125" style="5" customWidth="1"/>
    <col min="1540" max="1540" width="15.85546875" style="5" customWidth="1"/>
    <col min="1541" max="1541" width="15.7109375" style="5" customWidth="1"/>
    <col min="1542" max="1542" width="16.140625" style="5" customWidth="1"/>
    <col min="1543" max="1543" width="15" style="5" customWidth="1"/>
    <col min="1544" max="1544" width="15.7109375" style="5" customWidth="1"/>
    <col min="1545" max="1545" width="16.140625" style="5" customWidth="1"/>
    <col min="1546" max="1546" width="15.42578125" style="5" customWidth="1"/>
    <col min="1547" max="1547" width="15.85546875" style="5" customWidth="1"/>
    <col min="1548" max="1548" width="21.28515625" style="5" customWidth="1"/>
    <col min="1549" max="1549" width="38.28515625" style="5" customWidth="1"/>
    <col min="1550" max="1550" width="17.7109375" style="5" customWidth="1"/>
    <col min="1551" max="1551" width="16.7109375" style="5" customWidth="1"/>
    <col min="1552" max="1552" width="18.85546875" style="5" customWidth="1"/>
    <col min="1553" max="1553" width="15.85546875" style="5" customWidth="1"/>
    <col min="1554" max="1554" width="14.5703125" style="5" customWidth="1"/>
    <col min="1555" max="1555" width="17.28515625" style="5" customWidth="1"/>
    <col min="1556" max="1556" width="17" style="5" customWidth="1"/>
    <col min="1557" max="1557" width="18.140625" style="5" customWidth="1"/>
    <col min="1558" max="1558" width="16.42578125" style="5" customWidth="1"/>
    <col min="1559" max="1559" width="17.85546875" style="5" customWidth="1"/>
    <col min="1560" max="1560" width="20.28515625" style="5" customWidth="1"/>
    <col min="1561" max="1561" width="38.28515625" style="5" customWidth="1"/>
    <col min="1562" max="1562" width="18.140625" style="5" customWidth="1"/>
    <col min="1563" max="1563" width="17.140625" style="5" customWidth="1"/>
    <col min="1564" max="1564" width="18.5703125" style="5" customWidth="1"/>
    <col min="1565" max="1565" width="19.5703125" style="5" customWidth="1"/>
    <col min="1566" max="1566" width="17.42578125" style="5" customWidth="1"/>
    <col min="1567" max="1567" width="17" style="5" customWidth="1"/>
    <col min="1568" max="1568" width="15.85546875" style="5" customWidth="1"/>
    <col min="1569" max="1569" width="15" style="5" customWidth="1"/>
    <col min="1570" max="1570" width="16.85546875" style="5" customWidth="1"/>
    <col min="1571" max="1571" width="15.7109375" style="5" customWidth="1"/>
    <col min="1572" max="1572" width="19.140625" style="5" customWidth="1"/>
    <col min="1573" max="1573" width="38.7109375" style="5" customWidth="1"/>
    <col min="1574" max="1575" width="18.28515625" style="5" customWidth="1"/>
    <col min="1576" max="1576" width="19.85546875" style="5" customWidth="1"/>
    <col min="1577" max="1577" width="18.85546875" style="5" customWidth="1"/>
    <col min="1578" max="1578" width="15" style="5" customWidth="1"/>
    <col min="1579" max="1579" width="17" style="5" customWidth="1"/>
    <col min="1580" max="1580" width="14.7109375" style="5" customWidth="1"/>
    <col min="1581" max="1581" width="15.42578125" style="5" customWidth="1"/>
    <col min="1582" max="1582" width="12.5703125" style="5" customWidth="1"/>
    <col min="1583" max="1583" width="14.28515625" style="5" customWidth="1"/>
    <col min="1584" max="1584" width="16.140625" style="5" customWidth="1"/>
    <col min="1585" max="1585" width="38.7109375" style="5" customWidth="1"/>
    <col min="1586" max="1586" width="19.7109375" style="5" customWidth="1"/>
    <col min="1587" max="1587" width="20.42578125" style="5" customWidth="1"/>
    <col min="1588" max="1588" width="19.28515625" style="5" customWidth="1"/>
    <col min="1589" max="1589" width="19.85546875" style="5" customWidth="1"/>
    <col min="1590" max="1590" width="17.85546875" style="5" customWidth="1"/>
    <col min="1591" max="1591" width="15.85546875" style="5" customWidth="1"/>
    <col min="1592" max="1592" width="19" style="5" customWidth="1"/>
    <col min="1593" max="1593" width="17.7109375" style="5" customWidth="1"/>
    <col min="1594" max="1594" width="18.5703125" style="5" customWidth="1"/>
    <col min="1595" max="1595" width="17" style="5" customWidth="1"/>
    <col min="1596" max="1596" width="18.28515625" style="5" customWidth="1"/>
    <col min="1597" max="1792" width="9.140625" style="5"/>
    <col min="1793" max="1793" width="38.85546875" style="5" customWidth="1"/>
    <col min="1794" max="1794" width="18.28515625" style="5" customWidth="1"/>
    <col min="1795" max="1795" width="17.5703125" style="5" customWidth="1"/>
    <col min="1796" max="1796" width="15.85546875" style="5" customWidth="1"/>
    <col min="1797" max="1797" width="15.7109375" style="5" customWidth="1"/>
    <col min="1798" max="1798" width="16.140625" style="5" customWidth="1"/>
    <col min="1799" max="1799" width="15" style="5" customWidth="1"/>
    <col min="1800" max="1800" width="15.7109375" style="5" customWidth="1"/>
    <col min="1801" max="1801" width="16.140625" style="5" customWidth="1"/>
    <col min="1802" max="1802" width="15.42578125" style="5" customWidth="1"/>
    <col min="1803" max="1803" width="15.85546875" style="5" customWidth="1"/>
    <col min="1804" max="1804" width="21.28515625" style="5" customWidth="1"/>
    <col min="1805" max="1805" width="38.28515625" style="5" customWidth="1"/>
    <col min="1806" max="1806" width="17.7109375" style="5" customWidth="1"/>
    <col min="1807" max="1807" width="16.7109375" style="5" customWidth="1"/>
    <col min="1808" max="1808" width="18.85546875" style="5" customWidth="1"/>
    <col min="1809" max="1809" width="15.85546875" style="5" customWidth="1"/>
    <col min="1810" max="1810" width="14.5703125" style="5" customWidth="1"/>
    <col min="1811" max="1811" width="17.28515625" style="5" customWidth="1"/>
    <col min="1812" max="1812" width="17" style="5" customWidth="1"/>
    <col min="1813" max="1813" width="18.140625" style="5" customWidth="1"/>
    <col min="1814" max="1814" width="16.42578125" style="5" customWidth="1"/>
    <col min="1815" max="1815" width="17.85546875" style="5" customWidth="1"/>
    <col min="1816" max="1816" width="20.28515625" style="5" customWidth="1"/>
    <col min="1817" max="1817" width="38.28515625" style="5" customWidth="1"/>
    <col min="1818" max="1818" width="18.140625" style="5" customWidth="1"/>
    <col min="1819" max="1819" width="17.140625" style="5" customWidth="1"/>
    <col min="1820" max="1820" width="18.5703125" style="5" customWidth="1"/>
    <col min="1821" max="1821" width="19.5703125" style="5" customWidth="1"/>
    <col min="1822" max="1822" width="17.42578125" style="5" customWidth="1"/>
    <col min="1823" max="1823" width="17" style="5" customWidth="1"/>
    <col min="1824" max="1824" width="15.85546875" style="5" customWidth="1"/>
    <col min="1825" max="1825" width="15" style="5" customWidth="1"/>
    <col min="1826" max="1826" width="16.85546875" style="5" customWidth="1"/>
    <col min="1827" max="1827" width="15.7109375" style="5" customWidth="1"/>
    <col min="1828" max="1828" width="19.140625" style="5" customWidth="1"/>
    <col min="1829" max="1829" width="38.7109375" style="5" customWidth="1"/>
    <col min="1830" max="1831" width="18.28515625" style="5" customWidth="1"/>
    <col min="1832" max="1832" width="19.85546875" style="5" customWidth="1"/>
    <col min="1833" max="1833" width="18.85546875" style="5" customWidth="1"/>
    <col min="1834" max="1834" width="15" style="5" customWidth="1"/>
    <col min="1835" max="1835" width="17" style="5" customWidth="1"/>
    <col min="1836" max="1836" width="14.7109375" style="5" customWidth="1"/>
    <col min="1837" max="1837" width="15.42578125" style="5" customWidth="1"/>
    <col min="1838" max="1838" width="12.5703125" style="5" customWidth="1"/>
    <col min="1839" max="1839" width="14.28515625" style="5" customWidth="1"/>
    <col min="1840" max="1840" width="16.140625" style="5" customWidth="1"/>
    <col min="1841" max="1841" width="38.7109375" style="5" customWidth="1"/>
    <col min="1842" max="1842" width="19.7109375" style="5" customWidth="1"/>
    <col min="1843" max="1843" width="20.42578125" style="5" customWidth="1"/>
    <col min="1844" max="1844" width="19.28515625" style="5" customWidth="1"/>
    <col min="1845" max="1845" width="19.85546875" style="5" customWidth="1"/>
    <col min="1846" max="1846" width="17.85546875" style="5" customWidth="1"/>
    <col min="1847" max="1847" width="15.85546875" style="5" customWidth="1"/>
    <col min="1848" max="1848" width="19" style="5" customWidth="1"/>
    <col min="1849" max="1849" width="17.7109375" style="5" customWidth="1"/>
    <col min="1850" max="1850" width="18.5703125" style="5" customWidth="1"/>
    <col min="1851" max="1851" width="17" style="5" customWidth="1"/>
    <col min="1852" max="1852" width="18.28515625" style="5" customWidth="1"/>
    <col min="1853" max="2048" width="9.140625" style="5"/>
    <col min="2049" max="2049" width="38.85546875" style="5" customWidth="1"/>
    <col min="2050" max="2050" width="18.28515625" style="5" customWidth="1"/>
    <col min="2051" max="2051" width="17.5703125" style="5" customWidth="1"/>
    <col min="2052" max="2052" width="15.85546875" style="5" customWidth="1"/>
    <col min="2053" max="2053" width="15.7109375" style="5" customWidth="1"/>
    <col min="2054" max="2054" width="16.140625" style="5" customWidth="1"/>
    <col min="2055" max="2055" width="15" style="5" customWidth="1"/>
    <col min="2056" max="2056" width="15.7109375" style="5" customWidth="1"/>
    <col min="2057" max="2057" width="16.140625" style="5" customWidth="1"/>
    <col min="2058" max="2058" width="15.42578125" style="5" customWidth="1"/>
    <col min="2059" max="2059" width="15.85546875" style="5" customWidth="1"/>
    <col min="2060" max="2060" width="21.28515625" style="5" customWidth="1"/>
    <col min="2061" max="2061" width="38.28515625" style="5" customWidth="1"/>
    <col min="2062" max="2062" width="17.7109375" style="5" customWidth="1"/>
    <col min="2063" max="2063" width="16.7109375" style="5" customWidth="1"/>
    <col min="2064" max="2064" width="18.85546875" style="5" customWidth="1"/>
    <col min="2065" max="2065" width="15.85546875" style="5" customWidth="1"/>
    <col min="2066" max="2066" width="14.5703125" style="5" customWidth="1"/>
    <col min="2067" max="2067" width="17.28515625" style="5" customWidth="1"/>
    <col min="2068" max="2068" width="17" style="5" customWidth="1"/>
    <col min="2069" max="2069" width="18.140625" style="5" customWidth="1"/>
    <col min="2070" max="2070" width="16.42578125" style="5" customWidth="1"/>
    <col min="2071" max="2071" width="17.85546875" style="5" customWidth="1"/>
    <col min="2072" max="2072" width="20.28515625" style="5" customWidth="1"/>
    <col min="2073" max="2073" width="38.28515625" style="5" customWidth="1"/>
    <col min="2074" max="2074" width="18.140625" style="5" customWidth="1"/>
    <col min="2075" max="2075" width="17.140625" style="5" customWidth="1"/>
    <col min="2076" max="2076" width="18.5703125" style="5" customWidth="1"/>
    <col min="2077" max="2077" width="19.5703125" style="5" customWidth="1"/>
    <col min="2078" max="2078" width="17.42578125" style="5" customWidth="1"/>
    <col min="2079" max="2079" width="17" style="5" customWidth="1"/>
    <col min="2080" max="2080" width="15.85546875" style="5" customWidth="1"/>
    <col min="2081" max="2081" width="15" style="5" customWidth="1"/>
    <col min="2082" max="2082" width="16.85546875" style="5" customWidth="1"/>
    <col min="2083" max="2083" width="15.7109375" style="5" customWidth="1"/>
    <col min="2084" max="2084" width="19.140625" style="5" customWidth="1"/>
    <col min="2085" max="2085" width="38.7109375" style="5" customWidth="1"/>
    <col min="2086" max="2087" width="18.28515625" style="5" customWidth="1"/>
    <col min="2088" max="2088" width="19.85546875" style="5" customWidth="1"/>
    <col min="2089" max="2089" width="18.85546875" style="5" customWidth="1"/>
    <col min="2090" max="2090" width="15" style="5" customWidth="1"/>
    <col min="2091" max="2091" width="17" style="5" customWidth="1"/>
    <col min="2092" max="2092" width="14.7109375" style="5" customWidth="1"/>
    <col min="2093" max="2093" width="15.42578125" style="5" customWidth="1"/>
    <col min="2094" max="2094" width="12.5703125" style="5" customWidth="1"/>
    <col min="2095" max="2095" width="14.28515625" style="5" customWidth="1"/>
    <col min="2096" max="2096" width="16.140625" style="5" customWidth="1"/>
    <col min="2097" max="2097" width="38.7109375" style="5" customWidth="1"/>
    <col min="2098" max="2098" width="19.7109375" style="5" customWidth="1"/>
    <col min="2099" max="2099" width="20.42578125" style="5" customWidth="1"/>
    <col min="2100" max="2100" width="19.28515625" style="5" customWidth="1"/>
    <col min="2101" max="2101" width="19.85546875" style="5" customWidth="1"/>
    <col min="2102" max="2102" width="17.85546875" style="5" customWidth="1"/>
    <col min="2103" max="2103" width="15.85546875" style="5" customWidth="1"/>
    <col min="2104" max="2104" width="19" style="5" customWidth="1"/>
    <col min="2105" max="2105" width="17.7109375" style="5" customWidth="1"/>
    <col min="2106" max="2106" width="18.5703125" style="5" customWidth="1"/>
    <col min="2107" max="2107" width="17" style="5" customWidth="1"/>
    <col min="2108" max="2108" width="18.28515625" style="5" customWidth="1"/>
    <col min="2109" max="2304" width="9.140625" style="5"/>
    <col min="2305" max="2305" width="38.85546875" style="5" customWidth="1"/>
    <col min="2306" max="2306" width="18.28515625" style="5" customWidth="1"/>
    <col min="2307" max="2307" width="17.5703125" style="5" customWidth="1"/>
    <col min="2308" max="2308" width="15.85546875" style="5" customWidth="1"/>
    <col min="2309" max="2309" width="15.7109375" style="5" customWidth="1"/>
    <col min="2310" max="2310" width="16.140625" style="5" customWidth="1"/>
    <col min="2311" max="2311" width="15" style="5" customWidth="1"/>
    <col min="2312" max="2312" width="15.7109375" style="5" customWidth="1"/>
    <col min="2313" max="2313" width="16.140625" style="5" customWidth="1"/>
    <col min="2314" max="2314" width="15.42578125" style="5" customWidth="1"/>
    <col min="2315" max="2315" width="15.85546875" style="5" customWidth="1"/>
    <col min="2316" max="2316" width="21.28515625" style="5" customWidth="1"/>
    <col min="2317" max="2317" width="38.28515625" style="5" customWidth="1"/>
    <col min="2318" max="2318" width="17.7109375" style="5" customWidth="1"/>
    <col min="2319" max="2319" width="16.7109375" style="5" customWidth="1"/>
    <col min="2320" max="2320" width="18.85546875" style="5" customWidth="1"/>
    <col min="2321" max="2321" width="15.85546875" style="5" customWidth="1"/>
    <col min="2322" max="2322" width="14.5703125" style="5" customWidth="1"/>
    <col min="2323" max="2323" width="17.28515625" style="5" customWidth="1"/>
    <col min="2324" max="2324" width="17" style="5" customWidth="1"/>
    <col min="2325" max="2325" width="18.140625" style="5" customWidth="1"/>
    <col min="2326" max="2326" width="16.42578125" style="5" customWidth="1"/>
    <col min="2327" max="2327" width="17.85546875" style="5" customWidth="1"/>
    <col min="2328" max="2328" width="20.28515625" style="5" customWidth="1"/>
    <col min="2329" max="2329" width="38.28515625" style="5" customWidth="1"/>
    <col min="2330" max="2330" width="18.140625" style="5" customWidth="1"/>
    <col min="2331" max="2331" width="17.140625" style="5" customWidth="1"/>
    <col min="2332" max="2332" width="18.5703125" style="5" customWidth="1"/>
    <col min="2333" max="2333" width="19.5703125" style="5" customWidth="1"/>
    <col min="2334" max="2334" width="17.42578125" style="5" customWidth="1"/>
    <col min="2335" max="2335" width="17" style="5" customWidth="1"/>
    <col min="2336" max="2336" width="15.85546875" style="5" customWidth="1"/>
    <col min="2337" max="2337" width="15" style="5" customWidth="1"/>
    <col min="2338" max="2338" width="16.85546875" style="5" customWidth="1"/>
    <col min="2339" max="2339" width="15.7109375" style="5" customWidth="1"/>
    <col min="2340" max="2340" width="19.140625" style="5" customWidth="1"/>
    <col min="2341" max="2341" width="38.7109375" style="5" customWidth="1"/>
    <col min="2342" max="2343" width="18.28515625" style="5" customWidth="1"/>
    <col min="2344" max="2344" width="19.85546875" style="5" customWidth="1"/>
    <col min="2345" max="2345" width="18.85546875" style="5" customWidth="1"/>
    <col min="2346" max="2346" width="15" style="5" customWidth="1"/>
    <col min="2347" max="2347" width="17" style="5" customWidth="1"/>
    <col min="2348" max="2348" width="14.7109375" style="5" customWidth="1"/>
    <col min="2349" max="2349" width="15.42578125" style="5" customWidth="1"/>
    <col min="2350" max="2350" width="12.5703125" style="5" customWidth="1"/>
    <col min="2351" max="2351" width="14.28515625" style="5" customWidth="1"/>
    <col min="2352" max="2352" width="16.140625" style="5" customWidth="1"/>
    <col min="2353" max="2353" width="38.7109375" style="5" customWidth="1"/>
    <col min="2354" max="2354" width="19.7109375" style="5" customWidth="1"/>
    <col min="2355" max="2355" width="20.42578125" style="5" customWidth="1"/>
    <col min="2356" max="2356" width="19.28515625" style="5" customWidth="1"/>
    <col min="2357" max="2357" width="19.85546875" style="5" customWidth="1"/>
    <col min="2358" max="2358" width="17.85546875" style="5" customWidth="1"/>
    <col min="2359" max="2359" width="15.85546875" style="5" customWidth="1"/>
    <col min="2360" max="2360" width="19" style="5" customWidth="1"/>
    <col min="2361" max="2361" width="17.7109375" style="5" customWidth="1"/>
    <col min="2362" max="2362" width="18.5703125" style="5" customWidth="1"/>
    <col min="2363" max="2363" width="17" style="5" customWidth="1"/>
    <col min="2364" max="2364" width="18.28515625" style="5" customWidth="1"/>
    <col min="2365" max="2560" width="9.140625" style="5"/>
    <col min="2561" max="2561" width="38.85546875" style="5" customWidth="1"/>
    <col min="2562" max="2562" width="18.28515625" style="5" customWidth="1"/>
    <col min="2563" max="2563" width="17.5703125" style="5" customWidth="1"/>
    <col min="2564" max="2564" width="15.85546875" style="5" customWidth="1"/>
    <col min="2565" max="2565" width="15.7109375" style="5" customWidth="1"/>
    <col min="2566" max="2566" width="16.140625" style="5" customWidth="1"/>
    <col min="2567" max="2567" width="15" style="5" customWidth="1"/>
    <col min="2568" max="2568" width="15.7109375" style="5" customWidth="1"/>
    <col min="2569" max="2569" width="16.140625" style="5" customWidth="1"/>
    <col min="2570" max="2570" width="15.42578125" style="5" customWidth="1"/>
    <col min="2571" max="2571" width="15.85546875" style="5" customWidth="1"/>
    <col min="2572" max="2572" width="21.28515625" style="5" customWidth="1"/>
    <col min="2573" max="2573" width="38.28515625" style="5" customWidth="1"/>
    <col min="2574" max="2574" width="17.7109375" style="5" customWidth="1"/>
    <col min="2575" max="2575" width="16.7109375" style="5" customWidth="1"/>
    <col min="2576" max="2576" width="18.85546875" style="5" customWidth="1"/>
    <col min="2577" max="2577" width="15.85546875" style="5" customWidth="1"/>
    <col min="2578" max="2578" width="14.5703125" style="5" customWidth="1"/>
    <col min="2579" max="2579" width="17.28515625" style="5" customWidth="1"/>
    <col min="2580" max="2580" width="17" style="5" customWidth="1"/>
    <col min="2581" max="2581" width="18.140625" style="5" customWidth="1"/>
    <col min="2582" max="2582" width="16.42578125" style="5" customWidth="1"/>
    <col min="2583" max="2583" width="17.85546875" style="5" customWidth="1"/>
    <col min="2584" max="2584" width="20.28515625" style="5" customWidth="1"/>
    <col min="2585" max="2585" width="38.28515625" style="5" customWidth="1"/>
    <col min="2586" max="2586" width="18.140625" style="5" customWidth="1"/>
    <col min="2587" max="2587" width="17.140625" style="5" customWidth="1"/>
    <col min="2588" max="2588" width="18.5703125" style="5" customWidth="1"/>
    <col min="2589" max="2589" width="19.5703125" style="5" customWidth="1"/>
    <col min="2590" max="2590" width="17.42578125" style="5" customWidth="1"/>
    <col min="2591" max="2591" width="17" style="5" customWidth="1"/>
    <col min="2592" max="2592" width="15.85546875" style="5" customWidth="1"/>
    <col min="2593" max="2593" width="15" style="5" customWidth="1"/>
    <col min="2594" max="2594" width="16.85546875" style="5" customWidth="1"/>
    <col min="2595" max="2595" width="15.7109375" style="5" customWidth="1"/>
    <col min="2596" max="2596" width="19.140625" style="5" customWidth="1"/>
    <col min="2597" max="2597" width="38.7109375" style="5" customWidth="1"/>
    <col min="2598" max="2599" width="18.28515625" style="5" customWidth="1"/>
    <col min="2600" max="2600" width="19.85546875" style="5" customWidth="1"/>
    <col min="2601" max="2601" width="18.85546875" style="5" customWidth="1"/>
    <col min="2602" max="2602" width="15" style="5" customWidth="1"/>
    <col min="2603" max="2603" width="17" style="5" customWidth="1"/>
    <col min="2604" max="2604" width="14.7109375" style="5" customWidth="1"/>
    <col min="2605" max="2605" width="15.42578125" style="5" customWidth="1"/>
    <col min="2606" max="2606" width="12.5703125" style="5" customWidth="1"/>
    <col min="2607" max="2607" width="14.28515625" style="5" customWidth="1"/>
    <col min="2608" max="2608" width="16.140625" style="5" customWidth="1"/>
    <col min="2609" max="2609" width="38.7109375" style="5" customWidth="1"/>
    <col min="2610" max="2610" width="19.7109375" style="5" customWidth="1"/>
    <col min="2611" max="2611" width="20.42578125" style="5" customWidth="1"/>
    <col min="2612" max="2612" width="19.28515625" style="5" customWidth="1"/>
    <col min="2613" max="2613" width="19.85546875" style="5" customWidth="1"/>
    <col min="2614" max="2614" width="17.85546875" style="5" customWidth="1"/>
    <col min="2615" max="2615" width="15.85546875" style="5" customWidth="1"/>
    <col min="2616" max="2616" width="19" style="5" customWidth="1"/>
    <col min="2617" max="2617" width="17.7109375" style="5" customWidth="1"/>
    <col min="2618" max="2618" width="18.5703125" style="5" customWidth="1"/>
    <col min="2619" max="2619" width="17" style="5" customWidth="1"/>
    <col min="2620" max="2620" width="18.28515625" style="5" customWidth="1"/>
    <col min="2621" max="2816" width="9.140625" style="5"/>
    <col min="2817" max="2817" width="38.85546875" style="5" customWidth="1"/>
    <col min="2818" max="2818" width="18.28515625" style="5" customWidth="1"/>
    <col min="2819" max="2819" width="17.5703125" style="5" customWidth="1"/>
    <col min="2820" max="2820" width="15.85546875" style="5" customWidth="1"/>
    <col min="2821" max="2821" width="15.7109375" style="5" customWidth="1"/>
    <col min="2822" max="2822" width="16.140625" style="5" customWidth="1"/>
    <col min="2823" max="2823" width="15" style="5" customWidth="1"/>
    <col min="2824" max="2824" width="15.7109375" style="5" customWidth="1"/>
    <col min="2825" max="2825" width="16.140625" style="5" customWidth="1"/>
    <col min="2826" max="2826" width="15.42578125" style="5" customWidth="1"/>
    <col min="2827" max="2827" width="15.85546875" style="5" customWidth="1"/>
    <col min="2828" max="2828" width="21.28515625" style="5" customWidth="1"/>
    <col min="2829" max="2829" width="38.28515625" style="5" customWidth="1"/>
    <col min="2830" max="2830" width="17.7109375" style="5" customWidth="1"/>
    <col min="2831" max="2831" width="16.7109375" style="5" customWidth="1"/>
    <col min="2832" max="2832" width="18.85546875" style="5" customWidth="1"/>
    <col min="2833" max="2833" width="15.85546875" style="5" customWidth="1"/>
    <col min="2834" max="2834" width="14.5703125" style="5" customWidth="1"/>
    <col min="2835" max="2835" width="17.28515625" style="5" customWidth="1"/>
    <col min="2836" max="2836" width="17" style="5" customWidth="1"/>
    <col min="2837" max="2837" width="18.140625" style="5" customWidth="1"/>
    <col min="2838" max="2838" width="16.42578125" style="5" customWidth="1"/>
    <col min="2839" max="2839" width="17.85546875" style="5" customWidth="1"/>
    <col min="2840" max="2840" width="20.28515625" style="5" customWidth="1"/>
    <col min="2841" max="2841" width="38.28515625" style="5" customWidth="1"/>
    <col min="2842" max="2842" width="18.140625" style="5" customWidth="1"/>
    <col min="2843" max="2843" width="17.140625" style="5" customWidth="1"/>
    <col min="2844" max="2844" width="18.5703125" style="5" customWidth="1"/>
    <col min="2845" max="2845" width="19.5703125" style="5" customWidth="1"/>
    <col min="2846" max="2846" width="17.42578125" style="5" customWidth="1"/>
    <col min="2847" max="2847" width="17" style="5" customWidth="1"/>
    <col min="2848" max="2848" width="15.85546875" style="5" customWidth="1"/>
    <col min="2849" max="2849" width="15" style="5" customWidth="1"/>
    <col min="2850" max="2850" width="16.85546875" style="5" customWidth="1"/>
    <col min="2851" max="2851" width="15.7109375" style="5" customWidth="1"/>
    <col min="2852" max="2852" width="19.140625" style="5" customWidth="1"/>
    <col min="2853" max="2853" width="38.7109375" style="5" customWidth="1"/>
    <col min="2854" max="2855" width="18.28515625" style="5" customWidth="1"/>
    <col min="2856" max="2856" width="19.85546875" style="5" customWidth="1"/>
    <col min="2857" max="2857" width="18.85546875" style="5" customWidth="1"/>
    <col min="2858" max="2858" width="15" style="5" customWidth="1"/>
    <col min="2859" max="2859" width="17" style="5" customWidth="1"/>
    <col min="2860" max="2860" width="14.7109375" style="5" customWidth="1"/>
    <col min="2861" max="2861" width="15.42578125" style="5" customWidth="1"/>
    <col min="2862" max="2862" width="12.5703125" style="5" customWidth="1"/>
    <col min="2863" max="2863" width="14.28515625" style="5" customWidth="1"/>
    <col min="2864" max="2864" width="16.140625" style="5" customWidth="1"/>
    <col min="2865" max="2865" width="38.7109375" style="5" customWidth="1"/>
    <col min="2866" max="2866" width="19.7109375" style="5" customWidth="1"/>
    <col min="2867" max="2867" width="20.42578125" style="5" customWidth="1"/>
    <col min="2868" max="2868" width="19.28515625" style="5" customWidth="1"/>
    <col min="2869" max="2869" width="19.85546875" style="5" customWidth="1"/>
    <col min="2870" max="2870" width="17.85546875" style="5" customWidth="1"/>
    <col min="2871" max="2871" width="15.85546875" style="5" customWidth="1"/>
    <col min="2872" max="2872" width="19" style="5" customWidth="1"/>
    <col min="2873" max="2873" width="17.7109375" style="5" customWidth="1"/>
    <col min="2874" max="2874" width="18.5703125" style="5" customWidth="1"/>
    <col min="2875" max="2875" width="17" style="5" customWidth="1"/>
    <col min="2876" max="2876" width="18.28515625" style="5" customWidth="1"/>
    <col min="2877" max="3072" width="9.140625" style="5"/>
    <col min="3073" max="3073" width="38.85546875" style="5" customWidth="1"/>
    <col min="3074" max="3074" width="18.28515625" style="5" customWidth="1"/>
    <col min="3075" max="3075" width="17.5703125" style="5" customWidth="1"/>
    <col min="3076" max="3076" width="15.85546875" style="5" customWidth="1"/>
    <col min="3077" max="3077" width="15.7109375" style="5" customWidth="1"/>
    <col min="3078" max="3078" width="16.140625" style="5" customWidth="1"/>
    <col min="3079" max="3079" width="15" style="5" customWidth="1"/>
    <col min="3080" max="3080" width="15.7109375" style="5" customWidth="1"/>
    <col min="3081" max="3081" width="16.140625" style="5" customWidth="1"/>
    <col min="3082" max="3082" width="15.42578125" style="5" customWidth="1"/>
    <col min="3083" max="3083" width="15.85546875" style="5" customWidth="1"/>
    <col min="3084" max="3084" width="21.28515625" style="5" customWidth="1"/>
    <col min="3085" max="3085" width="38.28515625" style="5" customWidth="1"/>
    <col min="3086" max="3086" width="17.7109375" style="5" customWidth="1"/>
    <col min="3087" max="3087" width="16.7109375" style="5" customWidth="1"/>
    <col min="3088" max="3088" width="18.85546875" style="5" customWidth="1"/>
    <col min="3089" max="3089" width="15.85546875" style="5" customWidth="1"/>
    <col min="3090" max="3090" width="14.5703125" style="5" customWidth="1"/>
    <col min="3091" max="3091" width="17.28515625" style="5" customWidth="1"/>
    <col min="3092" max="3092" width="17" style="5" customWidth="1"/>
    <col min="3093" max="3093" width="18.140625" style="5" customWidth="1"/>
    <col min="3094" max="3094" width="16.42578125" style="5" customWidth="1"/>
    <col min="3095" max="3095" width="17.85546875" style="5" customWidth="1"/>
    <col min="3096" max="3096" width="20.28515625" style="5" customWidth="1"/>
    <col min="3097" max="3097" width="38.28515625" style="5" customWidth="1"/>
    <col min="3098" max="3098" width="18.140625" style="5" customWidth="1"/>
    <col min="3099" max="3099" width="17.140625" style="5" customWidth="1"/>
    <col min="3100" max="3100" width="18.5703125" style="5" customWidth="1"/>
    <col min="3101" max="3101" width="19.5703125" style="5" customWidth="1"/>
    <col min="3102" max="3102" width="17.42578125" style="5" customWidth="1"/>
    <col min="3103" max="3103" width="17" style="5" customWidth="1"/>
    <col min="3104" max="3104" width="15.85546875" style="5" customWidth="1"/>
    <col min="3105" max="3105" width="15" style="5" customWidth="1"/>
    <col min="3106" max="3106" width="16.85546875" style="5" customWidth="1"/>
    <col min="3107" max="3107" width="15.7109375" style="5" customWidth="1"/>
    <col min="3108" max="3108" width="19.140625" style="5" customWidth="1"/>
    <col min="3109" max="3109" width="38.7109375" style="5" customWidth="1"/>
    <col min="3110" max="3111" width="18.28515625" style="5" customWidth="1"/>
    <col min="3112" max="3112" width="19.85546875" style="5" customWidth="1"/>
    <col min="3113" max="3113" width="18.85546875" style="5" customWidth="1"/>
    <col min="3114" max="3114" width="15" style="5" customWidth="1"/>
    <col min="3115" max="3115" width="17" style="5" customWidth="1"/>
    <col min="3116" max="3116" width="14.7109375" style="5" customWidth="1"/>
    <col min="3117" max="3117" width="15.42578125" style="5" customWidth="1"/>
    <col min="3118" max="3118" width="12.5703125" style="5" customWidth="1"/>
    <col min="3119" max="3119" width="14.28515625" style="5" customWidth="1"/>
    <col min="3120" max="3120" width="16.140625" style="5" customWidth="1"/>
    <col min="3121" max="3121" width="38.7109375" style="5" customWidth="1"/>
    <col min="3122" max="3122" width="19.7109375" style="5" customWidth="1"/>
    <col min="3123" max="3123" width="20.42578125" style="5" customWidth="1"/>
    <col min="3124" max="3124" width="19.28515625" style="5" customWidth="1"/>
    <col min="3125" max="3125" width="19.85546875" style="5" customWidth="1"/>
    <col min="3126" max="3126" width="17.85546875" style="5" customWidth="1"/>
    <col min="3127" max="3127" width="15.85546875" style="5" customWidth="1"/>
    <col min="3128" max="3128" width="19" style="5" customWidth="1"/>
    <col min="3129" max="3129" width="17.7109375" style="5" customWidth="1"/>
    <col min="3130" max="3130" width="18.5703125" style="5" customWidth="1"/>
    <col min="3131" max="3131" width="17" style="5" customWidth="1"/>
    <col min="3132" max="3132" width="18.28515625" style="5" customWidth="1"/>
    <col min="3133" max="3328" width="9.140625" style="5"/>
    <col min="3329" max="3329" width="38.85546875" style="5" customWidth="1"/>
    <col min="3330" max="3330" width="18.28515625" style="5" customWidth="1"/>
    <col min="3331" max="3331" width="17.5703125" style="5" customWidth="1"/>
    <col min="3332" max="3332" width="15.85546875" style="5" customWidth="1"/>
    <col min="3333" max="3333" width="15.7109375" style="5" customWidth="1"/>
    <col min="3334" max="3334" width="16.140625" style="5" customWidth="1"/>
    <col min="3335" max="3335" width="15" style="5" customWidth="1"/>
    <col min="3336" max="3336" width="15.7109375" style="5" customWidth="1"/>
    <col min="3337" max="3337" width="16.140625" style="5" customWidth="1"/>
    <col min="3338" max="3338" width="15.42578125" style="5" customWidth="1"/>
    <col min="3339" max="3339" width="15.85546875" style="5" customWidth="1"/>
    <col min="3340" max="3340" width="21.28515625" style="5" customWidth="1"/>
    <col min="3341" max="3341" width="38.28515625" style="5" customWidth="1"/>
    <col min="3342" max="3342" width="17.7109375" style="5" customWidth="1"/>
    <col min="3343" max="3343" width="16.7109375" style="5" customWidth="1"/>
    <col min="3344" max="3344" width="18.85546875" style="5" customWidth="1"/>
    <col min="3345" max="3345" width="15.85546875" style="5" customWidth="1"/>
    <col min="3346" max="3346" width="14.5703125" style="5" customWidth="1"/>
    <col min="3347" max="3347" width="17.28515625" style="5" customWidth="1"/>
    <col min="3348" max="3348" width="17" style="5" customWidth="1"/>
    <col min="3349" max="3349" width="18.140625" style="5" customWidth="1"/>
    <col min="3350" max="3350" width="16.42578125" style="5" customWidth="1"/>
    <col min="3351" max="3351" width="17.85546875" style="5" customWidth="1"/>
    <col min="3352" max="3352" width="20.28515625" style="5" customWidth="1"/>
    <col min="3353" max="3353" width="38.28515625" style="5" customWidth="1"/>
    <col min="3354" max="3354" width="18.140625" style="5" customWidth="1"/>
    <col min="3355" max="3355" width="17.140625" style="5" customWidth="1"/>
    <col min="3356" max="3356" width="18.5703125" style="5" customWidth="1"/>
    <col min="3357" max="3357" width="19.5703125" style="5" customWidth="1"/>
    <col min="3358" max="3358" width="17.42578125" style="5" customWidth="1"/>
    <col min="3359" max="3359" width="17" style="5" customWidth="1"/>
    <col min="3360" max="3360" width="15.85546875" style="5" customWidth="1"/>
    <col min="3361" max="3361" width="15" style="5" customWidth="1"/>
    <col min="3362" max="3362" width="16.85546875" style="5" customWidth="1"/>
    <col min="3363" max="3363" width="15.7109375" style="5" customWidth="1"/>
    <col min="3364" max="3364" width="19.140625" style="5" customWidth="1"/>
    <col min="3365" max="3365" width="38.7109375" style="5" customWidth="1"/>
    <col min="3366" max="3367" width="18.28515625" style="5" customWidth="1"/>
    <col min="3368" max="3368" width="19.85546875" style="5" customWidth="1"/>
    <col min="3369" max="3369" width="18.85546875" style="5" customWidth="1"/>
    <col min="3370" max="3370" width="15" style="5" customWidth="1"/>
    <col min="3371" max="3371" width="17" style="5" customWidth="1"/>
    <col min="3372" max="3372" width="14.7109375" style="5" customWidth="1"/>
    <col min="3373" max="3373" width="15.42578125" style="5" customWidth="1"/>
    <col min="3374" max="3374" width="12.5703125" style="5" customWidth="1"/>
    <col min="3375" max="3375" width="14.28515625" style="5" customWidth="1"/>
    <col min="3376" max="3376" width="16.140625" style="5" customWidth="1"/>
    <col min="3377" max="3377" width="38.7109375" style="5" customWidth="1"/>
    <col min="3378" max="3378" width="19.7109375" style="5" customWidth="1"/>
    <col min="3379" max="3379" width="20.42578125" style="5" customWidth="1"/>
    <col min="3380" max="3380" width="19.28515625" style="5" customWidth="1"/>
    <col min="3381" max="3381" width="19.85546875" style="5" customWidth="1"/>
    <col min="3382" max="3382" width="17.85546875" style="5" customWidth="1"/>
    <col min="3383" max="3383" width="15.85546875" style="5" customWidth="1"/>
    <col min="3384" max="3384" width="19" style="5" customWidth="1"/>
    <col min="3385" max="3385" width="17.7109375" style="5" customWidth="1"/>
    <col min="3386" max="3386" width="18.5703125" style="5" customWidth="1"/>
    <col min="3387" max="3387" width="17" style="5" customWidth="1"/>
    <col min="3388" max="3388" width="18.28515625" style="5" customWidth="1"/>
    <col min="3389" max="3584" width="9.140625" style="5"/>
    <col min="3585" max="3585" width="38.85546875" style="5" customWidth="1"/>
    <col min="3586" max="3586" width="18.28515625" style="5" customWidth="1"/>
    <col min="3587" max="3587" width="17.5703125" style="5" customWidth="1"/>
    <col min="3588" max="3588" width="15.85546875" style="5" customWidth="1"/>
    <col min="3589" max="3589" width="15.7109375" style="5" customWidth="1"/>
    <col min="3590" max="3590" width="16.140625" style="5" customWidth="1"/>
    <col min="3591" max="3591" width="15" style="5" customWidth="1"/>
    <col min="3592" max="3592" width="15.7109375" style="5" customWidth="1"/>
    <col min="3593" max="3593" width="16.140625" style="5" customWidth="1"/>
    <col min="3594" max="3594" width="15.42578125" style="5" customWidth="1"/>
    <col min="3595" max="3595" width="15.85546875" style="5" customWidth="1"/>
    <col min="3596" max="3596" width="21.28515625" style="5" customWidth="1"/>
    <col min="3597" max="3597" width="38.28515625" style="5" customWidth="1"/>
    <col min="3598" max="3598" width="17.7109375" style="5" customWidth="1"/>
    <col min="3599" max="3599" width="16.7109375" style="5" customWidth="1"/>
    <col min="3600" max="3600" width="18.85546875" style="5" customWidth="1"/>
    <col min="3601" max="3601" width="15.85546875" style="5" customWidth="1"/>
    <col min="3602" max="3602" width="14.5703125" style="5" customWidth="1"/>
    <col min="3603" max="3603" width="17.28515625" style="5" customWidth="1"/>
    <col min="3604" max="3604" width="17" style="5" customWidth="1"/>
    <col min="3605" max="3605" width="18.140625" style="5" customWidth="1"/>
    <col min="3606" max="3606" width="16.42578125" style="5" customWidth="1"/>
    <col min="3607" max="3607" width="17.85546875" style="5" customWidth="1"/>
    <col min="3608" max="3608" width="20.28515625" style="5" customWidth="1"/>
    <col min="3609" max="3609" width="38.28515625" style="5" customWidth="1"/>
    <col min="3610" max="3610" width="18.140625" style="5" customWidth="1"/>
    <col min="3611" max="3611" width="17.140625" style="5" customWidth="1"/>
    <col min="3612" max="3612" width="18.5703125" style="5" customWidth="1"/>
    <col min="3613" max="3613" width="19.5703125" style="5" customWidth="1"/>
    <col min="3614" max="3614" width="17.42578125" style="5" customWidth="1"/>
    <col min="3615" max="3615" width="17" style="5" customWidth="1"/>
    <col min="3616" max="3616" width="15.85546875" style="5" customWidth="1"/>
    <col min="3617" max="3617" width="15" style="5" customWidth="1"/>
    <col min="3618" max="3618" width="16.85546875" style="5" customWidth="1"/>
    <col min="3619" max="3619" width="15.7109375" style="5" customWidth="1"/>
    <col min="3620" max="3620" width="19.140625" style="5" customWidth="1"/>
    <col min="3621" max="3621" width="38.7109375" style="5" customWidth="1"/>
    <col min="3622" max="3623" width="18.28515625" style="5" customWidth="1"/>
    <col min="3624" max="3624" width="19.85546875" style="5" customWidth="1"/>
    <col min="3625" max="3625" width="18.85546875" style="5" customWidth="1"/>
    <col min="3626" max="3626" width="15" style="5" customWidth="1"/>
    <col min="3627" max="3627" width="17" style="5" customWidth="1"/>
    <col min="3628" max="3628" width="14.7109375" style="5" customWidth="1"/>
    <col min="3629" max="3629" width="15.42578125" style="5" customWidth="1"/>
    <col min="3630" max="3630" width="12.5703125" style="5" customWidth="1"/>
    <col min="3631" max="3631" width="14.28515625" style="5" customWidth="1"/>
    <col min="3632" max="3632" width="16.140625" style="5" customWidth="1"/>
    <col min="3633" max="3633" width="38.7109375" style="5" customWidth="1"/>
    <col min="3634" max="3634" width="19.7109375" style="5" customWidth="1"/>
    <col min="3635" max="3635" width="20.42578125" style="5" customWidth="1"/>
    <col min="3636" max="3636" width="19.28515625" style="5" customWidth="1"/>
    <col min="3637" max="3637" width="19.85546875" style="5" customWidth="1"/>
    <col min="3638" max="3638" width="17.85546875" style="5" customWidth="1"/>
    <col min="3639" max="3639" width="15.85546875" style="5" customWidth="1"/>
    <col min="3640" max="3640" width="19" style="5" customWidth="1"/>
    <col min="3641" max="3641" width="17.7109375" style="5" customWidth="1"/>
    <col min="3642" max="3642" width="18.5703125" style="5" customWidth="1"/>
    <col min="3643" max="3643" width="17" style="5" customWidth="1"/>
    <col min="3644" max="3644" width="18.28515625" style="5" customWidth="1"/>
    <col min="3645" max="3840" width="9.140625" style="5"/>
    <col min="3841" max="3841" width="38.85546875" style="5" customWidth="1"/>
    <col min="3842" max="3842" width="18.28515625" style="5" customWidth="1"/>
    <col min="3843" max="3843" width="17.5703125" style="5" customWidth="1"/>
    <col min="3844" max="3844" width="15.85546875" style="5" customWidth="1"/>
    <col min="3845" max="3845" width="15.7109375" style="5" customWidth="1"/>
    <col min="3846" max="3846" width="16.140625" style="5" customWidth="1"/>
    <col min="3847" max="3847" width="15" style="5" customWidth="1"/>
    <col min="3848" max="3848" width="15.7109375" style="5" customWidth="1"/>
    <col min="3849" max="3849" width="16.140625" style="5" customWidth="1"/>
    <col min="3850" max="3850" width="15.42578125" style="5" customWidth="1"/>
    <col min="3851" max="3851" width="15.85546875" style="5" customWidth="1"/>
    <col min="3852" max="3852" width="21.28515625" style="5" customWidth="1"/>
    <col min="3853" max="3853" width="38.28515625" style="5" customWidth="1"/>
    <col min="3854" max="3854" width="17.7109375" style="5" customWidth="1"/>
    <col min="3855" max="3855" width="16.7109375" style="5" customWidth="1"/>
    <col min="3856" max="3856" width="18.85546875" style="5" customWidth="1"/>
    <col min="3857" max="3857" width="15.85546875" style="5" customWidth="1"/>
    <col min="3858" max="3858" width="14.5703125" style="5" customWidth="1"/>
    <col min="3859" max="3859" width="17.28515625" style="5" customWidth="1"/>
    <col min="3860" max="3860" width="17" style="5" customWidth="1"/>
    <col min="3861" max="3861" width="18.140625" style="5" customWidth="1"/>
    <col min="3862" max="3862" width="16.42578125" style="5" customWidth="1"/>
    <col min="3863" max="3863" width="17.85546875" style="5" customWidth="1"/>
    <col min="3864" max="3864" width="20.28515625" style="5" customWidth="1"/>
    <col min="3865" max="3865" width="38.28515625" style="5" customWidth="1"/>
    <col min="3866" max="3866" width="18.140625" style="5" customWidth="1"/>
    <col min="3867" max="3867" width="17.140625" style="5" customWidth="1"/>
    <col min="3868" max="3868" width="18.5703125" style="5" customWidth="1"/>
    <col min="3869" max="3869" width="19.5703125" style="5" customWidth="1"/>
    <col min="3870" max="3870" width="17.42578125" style="5" customWidth="1"/>
    <col min="3871" max="3871" width="17" style="5" customWidth="1"/>
    <col min="3872" max="3872" width="15.85546875" style="5" customWidth="1"/>
    <col min="3873" max="3873" width="15" style="5" customWidth="1"/>
    <col min="3874" max="3874" width="16.85546875" style="5" customWidth="1"/>
    <col min="3875" max="3875" width="15.7109375" style="5" customWidth="1"/>
    <col min="3876" max="3876" width="19.140625" style="5" customWidth="1"/>
    <col min="3877" max="3877" width="38.7109375" style="5" customWidth="1"/>
    <col min="3878" max="3879" width="18.28515625" style="5" customWidth="1"/>
    <col min="3880" max="3880" width="19.85546875" style="5" customWidth="1"/>
    <col min="3881" max="3881" width="18.85546875" style="5" customWidth="1"/>
    <col min="3882" max="3882" width="15" style="5" customWidth="1"/>
    <col min="3883" max="3883" width="17" style="5" customWidth="1"/>
    <col min="3884" max="3884" width="14.7109375" style="5" customWidth="1"/>
    <col min="3885" max="3885" width="15.42578125" style="5" customWidth="1"/>
    <col min="3886" max="3886" width="12.5703125" style="5" customWidth="1"/>
    <col min="3887" max="3887" width="14.28515625" style="5" customWidth="1"/>
    <col min="3888" max="3888" width="16.140625" style="5" customWidth="1"/>
    <col min="3889" max="3889" width="38.7109375" style="5" customWidth="1"/>
    <col min="3890" max="3890" width="19.7109375" style="5" customWidth="1"/>
    <col min="3891" max="3891" width="20.42578125" style="5" customWidth="1"/>
    <col min="3892" max="3892" width="19.28515625" style="5" customWidth="1"/>
    <col min="3893" max="3893" width="19.85546875" style="5" customWidth="1"/>
    <col min="3894" max="3894" width="17.85546875" style="5" customWidth="1"/>
    <col min="3895" max="3895" width="15.85546875" style="5" customWidth="1"/>
    <col min="3896" max="3896" width="19" style="5" customWidth="1"/>
    <col min="3897" max="3897" width="17.7109375" style="5" customWidth="1"/>
    <col min="3898" max="3898" width="18.5703125" style="5" customWidth="1"/>
    <col min="3899" max="3899" width="17" style="5" customWidth="1"/>
    <col min="3900" max="3900" width="18.28515625" style="5" customWidth="1"/>
    <col min="3901" max="4096" width="9.140625" style="5"/>
    <col min="4097" max="4097" width="38.85546875" style="5" customWidth="1"/>
    <col min="4098" max="4098" width="18.28515625" style="5" customWidth="1"/>
    <col min="4099" max="4099" width="17.5703125" style="5" customWidth="1"/>
    <col min="4100" max="4100" width="15.85546875" style="5" customWidth="1"/>
    <col min="4101" max="4101" width="15.7109375" style="5" customWidth="1"/>
    <col min="4102" max="4102" width="16.140625" style="5" customWidth="1"/>
    <col min="4103" max="4103" width="15" style="5" customWidth="1"/>
    <col min="4104" max="4104" width="15.7109375" style="5" customWidth="1"/>
    <col min="4105" max="4105" width="16.140625" style="5" customWidth="1"/>
    <col min="4106" max="4106" width="15.42578125" style="5" customWidth="1"/>
    <col min="4107" max="4107" width="15.85546875" style="5" customWidth="1"/>
    <col min="4108" max="4108" width="21.28515625" style="5" customWidth="1"/>
    <col min="4109" max="4109" width="38.28515625" style="5" customWidth="1"/>
    <col min="4110" max="4110" width="17.7109375" style="5" customWidth="1"/>
    <col min="4111" max="4111" width="16.7109375" style="5" customWidth="1"/>
    <col min="4112" max="4112" width="18.85546875" style="5" customWidth="1"/>
    <col min="4113" max="4113" width="15.85546875" style="5" customWidth="1"/>
    <col min="4114" max="4114" width="14.5703125" style="5" customWidth="1"/>
    <col min="4115" max="4115" width="17.28515625" style="5" customWidth="1"/>
    <col min="4116" max="4116" width="17" style="5" customWidth="1"/>
    <col min="4117" max="4117" width="18.140625" style="5" customWidth="1"/>
    <col min="4118" max="4118" width="16.42578125" style="5" customWidth="1"/>
    <col min="4119" max="4119" width="17.85546875" style="5" customWidth="1"/>
    <col min="4120" max="4120" width="20.28515625" style="5" customWidth="1"/>
    <col min="4121" max="4121" width="38.28515625" style="5" customWidth="1"/>
    <col min="4122" max="4122" width="18.140625" style="5" customWidth="1"/>
    <col min="4123" max="4123" width="17.140625" style="5" customWidth="1"/>
    <col min="4124" max="4124" width="18.5703125" style="5" customWidth="1"/>
    <col min="4125" max="4125" width="19.5703125" style="5" customWidth="1"/>
    <col min="4126" max="4126" width="17.42578125" style="5" customWidth="1"/>
    <col min="4127" max="4127" width="17" style="5" customWidth="1"/>
    <col min="4128" max="4128" width="15.85546875" style="5" customWidth="1"/>
    <col min="4129" max="4129" width="15" style="5" customWidth="1"/>
    <col min="4130" max="4130" width="16.85546875" style="5" customWidth="1"/>
    <col min="4131" max="4131" width="15.7109375" style="5" customWidth="1"/>
    <col min="4132" max="4132" width="19.140625" style="5" customWidth="1"/>
    <col min="4133" max="4133" width="38.7109375" style="5" customWidth="1"/>
    <col min="4134" max="4135" width="18.28515625" style="5" customWidth="1"/>
    <col min="4136" max="4136" width="19.85546875" style="5" customWidth="1"/>
    <col min="4137" max="4137" width="18.85546875" style="5" customWidth="1"/>
    <col min="4138" max="4138" width="15" style="5" customWidth="1"/>
    <col min="4139" max="4139" width="17" style="5" customWidth="1"/>
    <col min="4140" max="4140" width="14.7109375" style="5" customWidth="1"/>
    <col min="4141" max="4141" width="15.42578125" style="5" customWidth="1"/>
    <col min="4142" max="4142" width="12.5703125" style="5" customWidth="1"/>
    <col min="4143" max="4143" width="14.28515625" style="5" customWidth="1"/>
    <col min="4144" max="4144" width="16.140625" style="5" customWidth="1"/>
    <col min="4145" max="4145" width="38.7109375" style="5" customWidth="1"/>
    <col min="4146" max="4146" width="19.7109375" style="5" customWidth="1"/>
    <col min="4147" max="4147" width="20.42578125" style="5" customWidth="1"/>
    <col min="4148" max="4148" width="19.28515625" style="5" customWidth="1"/>
    <col min="4149" max="4149" width="19.85546875" style="5" customWidth="1"/>
    <col min="4150" max="4150" width="17.85546875" style="5" customWidth="1"/>
    <col min="4151" max="4151" width="15.85546875" style="5" customWidth="1"/>
    <col min="4152" max="4152" width="19" style="5" customWidth="1"/>
    <col min="4153" max="4153" width="17.7109375" style="5" customWidth="1"/>
    <col min="4154" max="4154" width="18.5703125" style="5" customWidth="1"/>
    <col min="4155" max="4155" width="17" style="5" customWidth="1"/>
    <col min="4156" max="4156" width="18.28515625" style="5" customWidth="1"/>
    <col min="4157" max="4352" width="9.140625" style="5"/>
    <col min="4353" max="4353" width="38.85546875" style="5" customWidth="1"/>
    <col min="4354" max="4354" width="18.28515625" style="5" customWidth="1"/>
    <col min="4355" max="4355" width="17.5703125" style="5" customWidth="1"/>
    <col min="4356" max="4356" width="15.85546875" style="5" customWidth="1"/>
    <col min="4357" max="4357" width="15.7109375" style="5" customWidth="1"/>
    <col min="4358" max="4358" width="16.140625" style="5" customWidth="1"/>
    <col min="4359" max="4359" width="15" style="5" customWidth="1"/>
    <col min="4360" max="4360" width="15.7109375" style="5" customWidth="1"/>
    <col min="4361" max="4361" width="16.140625" style="5" customWidth="1"/>
    <col min="4362" max="4362" width="15.42578125" style="5" customWidth="1"/>
    <col min="4363" max="4363" width="15.85546875" style="5" customWidth="1"/>
    <col min="4364" max="4364" width="21.28515625" style="5" customWidth="1"/>
    <col min="4365" max="4365" width="38.28515625" style="5" customWidth="1"/>
    <col min="4366" max="4366" width="17.7109375" style="5" customWidth="1"/>
    <col min="4367" max="4367" width="16.7109375" style="5" customWidth="1"/>
    <col min="4368" max="4368" width="18.85546875" style="5" customWidth="1"/>
    <col min="4369" max="4369" width="15.85546875" style="5" customWidth="1"/>
    <col min="4370" max="4370" width="14.5703125" style="5" customWidth="1"/>
    <col min="4371" max="4371" width="17.28515625" style="5" customWidth="1"/>
    <col min="4372" max="4372" width="17" style="5" customWidth="1"/>
    <col min="4373" max="4373" width="18.140625" style="5" customWidth="1"/>
    <col min="4374" max="4374" width="16.42578125" style="5" customWidth="1"/>
    <col min="4375" max="4375" width="17.85546875" style="5" customWidth="1"/>
    <col min="4376" max="4376" width="20.28515625" style="5" customWidth="1"/>
    <col min="4377" max="4377" width="38.28515625" style="5" customWidth="1"/>
    <col min="4378" max="4378" width="18.140625" style="5" customWidth="1"/>
    <col min="4379" max="4379" width="17.140625" style="5" customWidth="1"/>
    <col min="4380" max="4380" width="18.5703125" style="5" customWidth="1"/>
    <col min="4381" max="4381" width="19.5703125" style="5" customWidth="1"/>
    <col min="4382" max="4382" width="17.42578125" style="5" customWidth="1"/>
    <col min="4383" max="4383" width="17" style="5" customWidth="1"/>
    <col min="4384" max="4384" width="15.85546875" style="5" customWidth="1"/>
    <col min="4385" max="4385" width="15" style="5" customWidth="1"/>
    <col min="4386" max="4386" width="16.85546875" style="5" customWidth="1"/>
    <col min="4387" max="4387" width="15.7109375" style="5" customWidth="1"/>
    <col min="4388" max="4388" width="19.140625" style="5" customWidth="1"/>
    <col min="4389" max="4389" width="38.7109375" style="5" customWidth="1"/>
    <col min="4390" max="4391" width="18.28515625" style="5" customWidth="1"/>
    <col min="4392" max="4392" width="19.85546875" style="5" customWidth="1"/>
    <col min="4393" max="4393" width="18.85546875" style="5" customWidth="1"/>
    <col min="4394" max="4394" width="15" style="5" customWidth="1"/>
    <col min="4395" max="4395" width="17" style="5" customWidth="1"/>
    <col min="4396" max="4396" width="14.7109375" style="5" customWidth="1"/>
    <col min="4397" max="4397" width="15.42578125" style="5" customWidth="1"/>
    <col min="4398" max="4398" width="12.5703125" style="5" customWidth="1"/>
    <col min="4399" max="4399" width="14.28515625" style="5" customWidth="1"/>
    <col min="4400" max="4400" width="16.140625" style="5" customWidth="1"/>
    <col min="4401" max="4401" width="38.7109375" style="5" customWidth="1"/>
    <col min="4402" max="4402" width="19.7109375" style="5" customWidth="1"/>
    <col min="4403" max="4403" width="20.42578125" style="5" customWidth="1"/>
    <col min="4404" max="4404" width="19.28515625" style="5" customWidth="1"/>
    <col min="4405" max="4405" width="19.85546875" style="5" customWidth="1"/>
    <col min="4406" max="4406" width="17.85546875" style="5" customWidth="1"/>
    <col min="4407" max="4407" width="15.85546875" style="5" customWidth="1"/>
    <col min="4408" max="4408" width="19" style="5" customWidth="1"/>
    <col min="4409" max="4409" width="17.7109375" style="5" customWidth="1"/>
    <col min="4410" max="4410" width="18.5703125" style="5" customWidth="1"/>
    <col min="4411" max="4411" width="17" style="5" customWidth="1"/>
    <col min="4412" max="4412" width="18.28515625" style="5" customWidth="1"/>
    <col min="4413" max="4608" width="9.140625" style="5"/>
    <col min="4609" max="4609" width="38.85546875" style="5" customWidth="1"/>
    <col min="4610" max="4610" width="18.28515625" style="5" customWidth="1"/>
    <col min="4611" max="4611" width="17.5703125" style="5" customWidth="1"/>
    <col min="4612" max="4612" width="15.85546875" style="5" customWidth="1"/>
    <col min="4613" max="4613" width="15.7109375" style="5" customWidth="1"/>
    <col min="4614" max="4614" width="16.140625" style="5" customWidth="1"/>
    <col min="4615" max="4615" width="15" style="5" customWidth="1"/>
    <col min="4616" max="4616" width="15.7109375" style="5" customWidth="1"/>
    <col min="4617" max="4617" width="16.140625" style="5" customWidth="1"/>
    <col min="4618" max="4618" width="15.42578125" style="5" customWidth="1"/>
    <col min="4619" max="4619" width="15.85546875" style="5" customWidth="1"/>
    <col min="4620" max="4620" width="21.28515625" style="5" customWidth="1"/>
    <col min="4621" max="4621" width="38.28515625" style="5" customWidth="1"/>
    <col min="4622" max="4622" width="17.7109375" style="5" customWidth="1"/>
    <col min="4623" max="4623" width="16.7109375" style="5" customWidth="1"/>
    <col min="4624" max="4624" width="18.85546875" style="5" customWidth="1"/>
    <col min="4625" max="4625" width="15.85546875" style="5" customWidth="1"/>
    <col min="4626" max="4626" width="14.5703125" style="5" customWidth="1"/>
    <col min="4627" max="4627" width="17.28515625" style="5" customWidth="1"/>
    <col min="4628" max="4628" width="17" style="5" customWidth="1"/>
    <col min="4629" max="4629" width="18.140625" style="5" customWidth="1"/>
    <col min="4630" max="4630" width="16.42578125" style="5" customWidth="1"/>
    <col min="4631" max="4631" width="17.85546875" style="5" customWidth="1"/>
    <col min="4632" max="4632" width="20.28515625" style="5" customWidth="1"/>
    <col min="4633" max="4633" width="38.28515625" style="5" customWidth="1"/>
    <col min="4634" max="4634" width="18.140625" style="5" customWidth="1"/>
    <col min="4635" max="4635" width="17.140625" style="5" customWidth="1"/>
    <col min="4636" max="4636" width="18.5703125" style="5" customWidth="1"/>
    <col min="4637" max="4637" width="19.5703125" style="5" customWidth="1"/>
    <col min="4638" max="4638" width="17.42578125" style="5" customWidth="1"/>
    <col min="4639" max="4639" width="17" style="5" customWidth="1"/>
    <col min="4640" max="4640" width="15.85546875" style="5" customWidth="1"/>
    <col min="4641" max="4641" width="15" style="5" customWidth="1"/>
    <col min="4642" max="4642" width="16.85546875" style="5" customWidth="1"/>
    <col min="4643" max="4643" width="15.7109375" style="5" customWidth="1"/>
    <col min="4644" max="4644" width="19.140625" style="5" customWidth="1"/>
    <col min="4645" max="4645" width="38.7109375" style="5" customWidth="1"/>
    <col min="4646" max="4647" width="18.28515625" style="5" customWidth="1"/>
    <col min="4648" max="4648" width="19.85546875" style="5" customWidth="1"/>
    <col min="4649" max="4649" width="18.85546875" style="5" customWidth="1"/>
    <col min="4650" max="4650" width="15" style="5" customWidth="1"/>
    <col min="4651" max="4651" width="17" style="5" customWidth="1"/>
    <col min="4652" max="4652" width="14.7109375" style="5" customWidth="1"/>
    <col min="4653" max="4653" width="15.42578125" style="5" customWidth="1"/>
    <col min="4654" max="4654" width="12.5703125" style="5" customWidth="1"/>
    <col min="4655" max="4655" width="14.28515625" style="5" customWidth="1"/>
    <col min="4656" max="4656" width="16.140625" style="5" customWidth="1"/>
    <col min="4657" max="4657" width="38.7109375" style="5" customWidth="1"/>
    <col min="4658" max="4658" width="19.7109375" style="5" customWidth="1"/>
    <col min="4659" max="4659" width="20.42578125" style="5" customWidth="1"/>
    <col min="4660" max="4660" width="19.28515625" style="5" customWidth="1"/>
    <col min="4661" max="4661" width="19.85546875" style="5" customWidth="1"/>
    <col min="4662" max="4662" width="17.85546875" style="5" customWidth="1"/>
    <col min="4663" max="4663" width="15.85546875" style="5" customWidth="1"/>
    <col min="4664" max="4664" width="19" style="5" customWidth="1"/>
    <col min="4665" max="4665" width="17.7109375" style="5" customWidth="1"/>
    <col min="4666" max="4666" width="18.5703125" style="5" customWidth="1"/>
    <col min="4667" max="4667" width="17" style="5" customWidth="1"/>
    <col min="4668" max="4668" width="18.28515625" style="5" customWidth="1"/>
    <col min="4669" max="4864" width="9.140625" style="5"/>
    <col min="4865" max="4865" width="38.85546875" style="5" customWidth="1"/>
    <col min="4866" max="4866" width="18.28515625" style="5" customWidth="1"/>
    <col min="4867" max="4867" width="17.5703125" style="5" customWidth="1"/>
    <col min="4868" max="4868" width="15.85546875" style="5" customWidth="1"/>
    <col min="4869" max="4869" width="15.7109375" style="5" customWidth="1"/>
    <col min="4870" max="4870" width="16.140625" style="5" customWidth="1"/>
    <col min="4871" max="4871" width="15" style="5" customWidth="1"/>
    <col min="4872" max="4872" width="15.7109375" style="5" customWidth="1"/>
    <col min="4873" max="4873" width="16.140625" style="5" customWidth="1"/>
    <col min="4874" max="4874" width="15.42578125" style="5" customWidth="1"/>
    <col min="4875" max="4875" width="15.85546875" style="5" customWidth="1"/>
    <col min="4876" max="4876" width="21.28515625" style="5" customWidth="1"/>
    <col min="4877" max="4877" width="38.28515625" style="5" customWidth="1"/>
    <col min="4878" max="4878" width="17.7109375" style="5" customWidth="1"/>
    <col min="4879" max="4879" width="16.7109375" style="5" customWidth="1"/>
    <col min="4880" max="4880" width="18.85546875" style="5" customWidth="1"/>
    <col min="4881" max="4881" width="15.85546875" style="5" customWidth="1"/>
    <col min="4882" max="4882" width="14.5703125" style="5" customWidth="1"/>
    <col min="4883" max="4883" width="17.28515625" style="5" customWidth="1"/>
    <col min="4884" max="4884" width="17" style="5" customWidth="1"/>
    <col min="4885" max="4885" width="18.140625" style="5" customWidth="1"/>
    <col min="4886" max="4886" width="16.42578125" style="5" customWidth="1"/>
    <col min="4887" max="4887" width="17.85546875" style="5" customWidth="1"/>
    <col min="4888" max="4888" width="20.28515625" style="5" customWidth="1"/>
    <col min="4889" max="4889" width="38.28515625" style="5" customWidth="1"/>
    <col min="4890" max="4890" width="18.140625" style="5" customWidth="1"/>
    <col min="4891" max="4891" width="17.140625" style="5" customWidth="1"/>
    <col min="4892" max="4892" width="18.5703125" style="5" customWidth="1"/>
    <col min="4893" max="4893" width="19.5703125" style="5" customWidth="1"/>
    <col min="4894" max="4894" width="17.42578125" style="5" customWidth="1"/>
    <col min="4895" max="4895" width="17" style="5" customWidth="1"/>
    <col min="4896" max="4896" width="15.85546875" style="5" customWidth="1"/>
    <col min="4897" max="4897" width="15" style="5" customWidth="1"/>
    <col min="4898" max="4898" width="16.85546875" style="5" customWidth="1"/>
    <col min="4899" max="4899" width="15.7109375" style="5" customWidth="1"/>
    <col min="4900" max="4900" width="19.140625" style="5" customWidth="1"/>
    <col min="4901" max="4901" width="38.7109375" style="5" customWidth="1"/>
    <col min="4902" max="4903" width="18.28515625" style="5" customWidth="1"/>
    <col min="4904" max="4904" width="19.85546875" style="5" customWidth="1"/>
    <col min="4905" max="4905" width="18.85546875" style="5" customWidth="1"/>
    <col min="4906" max="4906" width="15" style="5" customWidth="1"/>
    <col min="4907" max="4907" width="17" style="5" customWidth="1"/>
    <col min="4908" max="4908" width="14.7109375" style="5" customWidth="1"/>
    <col min="4909" max="4909" width="15.42578125" style="5" customWidth="1"/>
    <col min="4910" max="4910" width="12.5703125" style="5" customWidth="1"/>
    <col min="4911" max="4911" width="14.28515625" style="5" customWidth="1"/>
    <col min="4912" max="4912" width="16.140625" style="5" customWidth="1"/>
    <col min="4913" max="4913" width="38.7109375" style="5" customWidth="1"/>
    <col min="4914" max="4914" width="19.7109375" style="5" customWidth="1"/>
    <col min="4915" max="4915" width="20.42578125" style="5" customWidth="1"/>
    <col min="4916" max="4916" width="19.28515625" style="5" customWidth="1"/>
    <col min="4917" max="4917" width="19.85546875" style="5" customWidth="1"/>
    <col min="4918" max="4918" width="17.85546875" style="5" customWidth="1"/>
    <col min="4919" max="4919" width="15.85546875" style="5" customWidth="1"/>
    <col min="4920" max="4920" width="19" style="5" customWidth="1"/>
    <col min="4921" max="4921" width="17.7109375" style="5" customWidth="1"/>
    <col min="4922" max="4922" width="18.5703125" style="5" customWidth="1"/>
    <col min="4923" max="4923" width="17" style="5" customWidth="1"/>
    <col min="4924" max="4924" width="18.28515625" style="5" customWidth="1"/>
    <col min="4925" max="5120" width="9.140625" style="5"/>
    <col min="5121" max="5121" width="38.85546875" style="5" customWidth="1"/>
    <col min="5122" max="5122" width="18.28515625" style="5" customWidth="1"/>
    <col min="5123" max="5123" width="17.5703125" style="5" customWidth="1"/>
    <col min="5124" max="5124" width="15.85546875" style="5" customWidth="1"/>
    <col min="5125" max="5125" width="15.7109375" style="5" customWidth="1"/>
    <col min="5126" max="5126" width="16.140625" style="5" customWidth="1"/>
    <col min="5127" max="5127" width="15" style="5" customWidth="1"/>
    <col min="5128" max="5128" width="15.7109375" style="5" customWidth="1"/>
    <col min="5129" max="5129" width="16.140625" style="5" customWidth="1"/>
    <col min="5130" max="5130" width="15.42578125" style="5" customWidth="1"/>
    <col min="5131" max="5131" width="15.85546875" style="5" customWidth="1"/>
    <col min="5132" max="5132" width="21.28515625" style="5" customWidth="1"/>
    <col min="5133" max="5133" width="38.28515625" style="5" customWidth="1"/>
    <col min="5134" max="5134" width="17.7109375" style="5" customWidth="1"/>
    <col min="5135" max="5135" width="16.7109375" style="5" customWidth="1"/>
    <col min="5136" max="5136" width="18.85546875" style="5" customWidth="1"/>
    <col min="5137" max="5137" width="15.85546875" style="5" customWidth="1"/>
    <col min="5138" max="5138" width="14.5703125" style="5" customWidth="1"/>
    <col min="5139" max="5139" width="17.28515625" style="5" customWidth="1"/>
    <col min="5140" max="5140" width="17" style="5" customWidth="1"/>
    <col min="5141" max="5141" width="18.140625" style="5" customWidth="1"/>
    <col min="5142" max="5142" width="16.42578125" style="5" customWidth="1"/>
    <col min="5143" max="5143" width="17.85546875" style="5" customWidth="1"/>
    <col min="5144" max="5144" width="20.28515625" style="5" customWidth="1"/>
    <col min="5145" max="5145" width="38.28515625" style="5" customWidth="1"/>
    <col min="5146" max="5146" width="18.140625" style="5" customWidth="1"/>
    <col min="5147" max="5147" width="17.140625" style="5" customWidth="1"/>
    <col min="5148" max="5148" width="18.5703125" style="5" customWidth="1"/>
    <col min="5149" max="5149" width="19.5703125" style="5" customWidth="1"/>
    <col min="5150" max="5150" width="17.42578125" style="5" customWidth="1"/>
    <col min="5151" max="5151" width="17" style="5" customWidth="1"/>
    <col min="5152" max="5152" width="15.85546875" style="5" customWidth="1"/>
    <col min="5153" max="5153" width="15" style="5" customWidth="1"/>
    <col min="5154" max="5154" width="16.85546875" style="5" customWidth="1"/>
    <col min="5155" max="5155" width="15.7109375" style="5" customWidth="1"/>
    <col min="5156" max="5156" width="19.140625" style="5" customWidth="1"/>
    <col min="5157" max="5157" width="38.7109375" style="5" customWidth="1"/>
    <col min="5158" max="5159" width="18.28515625" style="5" customWidth="1"/>
    <col min="5160" max="5160" width="19.85546875" style="5" customWidth="1"/>
    <col min="5161" max="5161" width="18.85546875" style="5" customWidth="1"/>
    <col min="5162" max="5162" width="15" style="5" customWidth="1"/>
    <col min="5163" max="5163" width="17" style="5" customWidth="1"/>
    <col min="5164" max="5164" width="14.7109375" style="5" customWidth="1"/>
    <col min="5165" max="5165" width="15.42578125" style="5" customWidth="1"/>
    <col min="5166" max="5166" width="12.5703125" style="5" customWidth="1"/>
    <col min="5167" max="5167" width="14.28515625" style="5" customWidth="1"/>
    <col min="5168" max="5168" width="16.140625" style="5" customWidth="1"/>
    <col min="5169" max="5169" width="38.7109375" style="5" customWidth="1"/>
    <col min="5170" max="5170" width="19.7109375" style="5" customWidth="1"/>
    <col min="5171" max="5171" width="20.42578125" style="5" customWidth="1"/>
    <col min="5172" max="5172" width="19.28515625" style="5" customWidth="1"/>
    <col min="5173" max="5173" width="19.85546875" style="5" customWidth="1"/>
    <col min="5174" max="5174" width="17.85546875" style="5" customWidth="1"/>
    <col min="5175" max="5175" width="15.85546875" style="5" customWidth="1"/>
    <col min="5176" max="5176" width="19" style="5" customWidth="1"/>
    <col min="5177" max="5177" width="17.7109375" style="5" customWidth="1"/>
    <col min="5178" max="5178" width="18.5703125" style="5" customWidth="1"/>
    <col min="5179" max="5179" width="17" style="5" customWidth="1"/>
    <col min="5180" max="5180" width="18.28515625" style="5" customWidth="1"/>
    <col min="5181" max="5376" width="9.140625" style="5"/>
    <col min="5377" max="5377" width="38.85546875" style="5" customWidth="1"/>
    <col min="5378" max="5378" width="18.28515625" style="5" customWidth="1"/>
    <col min="5379" max="5379" width="17.5703125" style="5" customWidth="1"/>
    <col min="5380" max="5380" width="15.85546875" style="5" customWidth="1"/>
    <col min="5381" max="5381" width="15.7109375" style="5" customWidth="1"/>
    <col min="5382" max="5382" width="16.140625" style="5" customWidth="1"/>
    <col min="5383" max="5383" width="15" style="5" customWidth="1"/>
    <col min="5384" max="5384" width="15.7109375" style="5" customWidth="1"/>
    <col min="5385" max="5385" width="16.140625" style="5" customWidth="1"/>
    <col min="5386" max="5386" width="15.42578125" style="5" customWidth="1"/>
    <col min="5387" max="5387" width="15.85546875" style="5" customWidth="1"/>
    <col min="5388" max="5388" width="21.28515625" style="5" customWidth="1"/>
    <col min="5389" max="5389" width="38.28515625" style="5" customWidth="1"/>
    <col min="5390" max="5390" width="17.7109375" style="5" customWidth="1"/>
    <col min="5391" max="5391" width="16.7109375" style="5" customWidth="1"/>
    <col min="5392" max="5392" width="18.85546875" style="5" customWidth="1"/>
    <col min="5393" max="5393" width="15.85546875" style="5" customWidth="1"/>
    <col min="5394" max="5394" width="14.5703125" style="5" customWidth="1"/>
    <col min="5395" max="5395" width="17.28515625" style="5" customWidth="1"/>
    <col min="5396" max="5396" width="17" style="5" customWidth="1"/>
    <col min="5397" max="5397" width="18.140625" style="5" customWidth="1"/>
    <col min="5398" max="5398" width="16.42578125" style="5" customWidth="1"/>
    <col min="5399" max="5399" width="17.85546875" style="5" customWidth="1"/>
    <col min="5400" max="5400" width="20.28515625" style="5" customWidth="1"/>
    <col min="5401" max="5401" width="38.28515625" style="5" customWidth="1"/>
    <col min="5402" max="5402" width="18.140625" style="5" customWidth="1"/>
    <col min="5403" max="5403" width="17.140625" style="5" customWidth="1"/>
    <col min="5404" max="5404" width="18.5703125" style="5" customWidth="1"/>
    <col min="5405" max="5405" width="19.5703125" style="5" customWidth="1"/>
    <col min="5406" max="5406" width="17.42578125" style="5" customWidth="1"/>
    <col min="5407" max="5407" width="17" style="5" customWidth="1"/>
    <col min="5408" max="5408" width="15.85546875" style="5" customWidth="1"/>
    <col min="5409" max="5409" width="15" style="5" customWidth="1"/>
    <col min="5410" max="5410" width="16.85546875" style="5" customWidth="1"/>
    <col min="5411" max="5411" width="15.7109375" style="5" customWidth="1"/>
    <col min="5412" max="5412" width="19.140625" style="5" customWidth="1"/>
    <col min="5413" max="5413" width="38.7109375" style="5" customWidth="1"/>
    <col min="5414" max="5415" width="18.28515625" style="5" customWidth="1"/>
    <col min="5416" max="5416" width="19.85546875" style="5" customWidth="1"/>
    <col min="5417" max="5417" width="18.85546875" style="5" customWidth="1"/>
    <col min="5418" max="5418" width="15" style="5" customWidth="1"/>
    <col min="5419" max="5419" width="17" style="5" customWidth="1"/>
    <col min="5420" max="5420" width="14.7109375" style="5" customWidth="1"/>
    <col min="5421" max="5421" width="15.42578125" style="5" customWidth="1"/>
    <col min="5422" max="5422" width="12.5703125" style="5" customWidth="1"/>
    <col min="5423" max="5423" width="14.28515625" style="5" customWidth="1"/>
    <col min="5424" max="5424" width="16.140625" style="5" customWidth="1"/>
    <col min="5425" max="5425" width="38.7109375" style="5" customWidth="1"/>
    <col min="5426" max="5426" width="19.7109375" style="5" customWidth="1"/>
    <col min="5427" max="5427" width="20.42578125" style="5" customWidth="1"/>
    <col min="5428" max="5428" width="19.28515625" style="5" customWidth="1"/>
    <col min="5429" max="5429" width="19.85546875" style="5" customWidth="1"/>
    <col min="5430" max="5430" width="17.85546875" style="5" customWidth="1"/>
    <col min="5431" max="5431" width="15.85546875" style="5" customWidth="1"/>
    <col min="5432" max="5432" width="19" style="5" customWidth="1"/>
    <col min="5433" max="5433" width="17.7109375" style="5" customWidth="1"/>
    <col min="5434" max="5434" width="18.5703125" style="5" customWidth="1"/>
    <col min="5435" max="5435" width="17" style="5" customWidth="1"/>
    <col min="5436" max="5436" width="18.28515625" style="5" customWidth="1"/>
    <col min="5437" max="5632" width="9.140625" style="5"/>
    <col min="5633" max="5633" width="38.85546875" style="5" customWidth="1"/>
    <col min="5634" max="5634" width="18.28515625" style="5" customWidth="1"/>
    <col min="5635" max="5635" width="17.5703125" style="5" customWidth="1"/>
    <col min="5636" max="5636" width="15.85546875" style="5" customWidth="1"/>
    <col min="5637" max="5637" width="15.7109375" style="5" customWidth="1"/>
    <col min="5638" max="5638" width="16.140625" style="5" customWidth="1"/>
    <col min="5639" max="5639" width="15" style="5" customWidth="1"/>
    <col min="5640" max="5640" width="15.7109375" style="5" customWidth="1"/>
    <col min="5641" max="5641" width="16.140625" style="5" customWidth="1"/>
    <col min="5642" max="5642" width="15.42578125" style="5" customWidth="1"/>
    <col min="5643" max="5643" width="15.85546875" style="5" customWidth="1"/>
    <col min="5644" max="5644" width="21.28515625" style="5" customWidth="1"/>
    <col min="5645" max="5645" width="38.28515625" style="5" customWidth="1"/>
    <col min="5646" max="5646" width="17.7109375" style="5" customWidth="1"/>
    <col min="5647" max="5647" width="16.7109375" style="5" customWidth="1"/>
    <col min="5648" max="5648" width="18.85546875" style="5" customWidth="1"/>
    <col min="5649" max="5649" width="15.85546875" style="5" customWidth="1"/>
    <col min="5650" max="5650" width="14.5703125" style="5" customWidth="1"/>
    <col min="5651" max="5651" width="17.28515625" style="5" customWidth="1"/>
    <col min="5652" max="5652" width="17" style="5" customWidth="1"/>
    <col min="5653" max="5653" width="18.140625" style="5" customWidth="1"/>
    <col min="5654" max="5654" width="16.42578125" style="5" customWidth="1"/>
    <col min="5655" max="5655" width="17.85546875" style="5" customWidth="1"/>
    <col min="5656" max="5656" width="20.28515625" style="5" customWidth="1"/>
    <col min="5657" max="5657" width="38.28515625" style="5" customWidth="1"/>
    <col min="5658" max="5658" width="18.140625" style="5" customWidth="1"/>
    <col min="5659" max="5659" width="17.140625" style="5" customWidth="1"/>
    <col min="5660" max="5660" width="18.5703125" style="5" customWidth="1"/>
    <col min="5661" max="5661" width="19.5703125" style="5" customWidth="1"/>
    <col min="5662" max="5662" width="17.42578125" style="5" customWidth="1"/>
    <col min="5663" max="5663" width="17" style="5" customWidth="1"/>
    <col min="5664" max="5664" width="15.85546875" style="5" customWidth="1"/>
    <col min="5665" max="5665" width="15" style="5" customWidth="1"/>
    <col min="5666" max="5666" width="16.85546875" style="5" customWidth="1"/>
    <col min="5667" max="5667" width="15.7109375" style="5" customWidth="1"/>
    <col min="5668" max="5668" width="19.140625" style="5" customWidth="1"/>
    <col min="5669" max="5669" width="38.7109375" style="5" customWidth="1"/>
    <col min="5670" max="5671" width="18.28515625" style="5" customWidth="1"/>
    <col min="5672" max="5672" width="19.85546875" style="5" customWidth="1"/>
    <col min="5673" max="5673" width="18.85546875" style="5" customWidth="1"/>
    <col min="5674" max="5674" width="15" style="5" customWidth="1"/>
    <col min="5675" max="5675" width="17" style="5" customWidth="1"/>
    <col min="5676" max="5676" width="14.7109375" style="5" customWidth="1"/>
    <col min="5677" max="5677" width="15.42578125" style="5" customWidth="1"/>
    <col min="5678" max="5678" width="12.5703125" style="5" customWidth="1"/>
    <col min="5679" max="5679" width="14.28515625" style="5" customWidth="1"/>
    <col min="5680" max="5680" width="16.140625" style="5" customWidth="1"/>
    <col min="5681" max="5681" width="38.7109375" style="5" customWidth="1"/>
    <col min="5682" max="5682" width="19.7109375" style="5" customWidth="1"/>
    <col min="5683" max="5683" width="20.42578125" style="5" customWidth="1"/>
    <col min="5684" max="5684" width="19.28515625" style="5" customWidth="1"/>
    <col min="5685" max="5685" width="19.85546875" style="5" customWidth="1"/>
    <col min="5686" max="5686" width="17.85546875" style="5" customWidth="1"/>
    <col min="5687" max="5687" width="15.85546875" style="5" customWidth="1"/>
    <col min="5688" max="5688" width="19" style="5" customWidth="1"/>
    <col min="5689" max="5689" width="17.7109375" style="5" customWidth="1"/>
    <col min="5690" max="5690" width="18.5703125" style="5" customWidth="1"/>
    <col min="5691" max="5691" width="17" style="5" customWidth="1"/>
    <col min="5692" max="5692" width="18.28515625" style="5" customWidth="1"/>
    <col min="5693" max="5888" width="9.140625" style="5"/>
    <col min="5889" max="5889" width="38.85546875" style="5" customWidth="1"/>
    <col min="5890" max="5890" width="18.28515625" style="5" customWidth="1"/>
    <col min="5891" max="5891" width="17.5703125" style="5" customWidth="1"/>
    <col min="5892" max="5892" width="15.85546875" style="5" customWidth="1"/>
    <col min="5893" max="5893" width="15.7109375" style="5" customWidth="1"/>
    <col min="5894" max="5894" width="16.140625" style="5" customWidth="1"/>
    <col min="5895" max="5895" width="15" style="5" customWidth="1"/>
    <col min="5896" max="5896" width="15.7109375" style="5" customWidth="1"/>
    <col min="5897" max="5897" width="16.140625" style="5" customWidth="1"/>
    <col min="5898" max="5898" width="15.42578125" style="5" customWidth="1"/>
    <col min="5899" max="5899" width="15.85546875" style="5" customWidth="1"/>
    <col min="5900" max="5900" width="21.28515625" style="5" customWidth="1"/>
    <col min="5901" max="5901" width="38.28515625" style="5" customWidth="1"/>
    <col min="5902" max="5902" width="17.7109375" style="5" customWidth="1"/>
    <col min="5903" max="5903" width="16.7109375" style="5" customWidth="1"/>
    <col min="5904" max="5904" width="18.85546875" style="5" customWidth="1"/>
    <col min="5905" max="5905" width="15.85546875" style="5" customWidth="1"/>
    <col min="5906" max="5906" width="14.5703125" style="5" customWidth="1"/>
    <col min="5907" max="5907" width="17.28515625" style="5" customWidth="1"/>
    <col min="5908" max="5908" width="17" style="5" customWidth="1"/>
    <col min="5909" max="5909" width="18.140625" style="5" customWidth="1"/>
    <col min="5910" max="5910" width="16.42578125" style="5" customWidth="1"/>
    <col min="5911" max="5911" width="17.85546875" style="5" customWidth="1"/>
    <col min="5912" max="5912" width="20.28515625" style="5" customWidth="1"/>
    <col min="5913" max="5913" width="38.28515625" style="5" customWidth="1"/>
    <col min="5914" max="5914" width="18.140625" style="5" customWidth="1"/>
    <col min="5915" max="5915" width="17.140625" style="5" customWidth="1"/>
    <col min="5916" max="5916" width="18.5703125" style="5" customWidth="1"/>
    <col min="5917" max="5917" width="19.5703125" style="5" customWidth="1"/>
    <col min="5918" max="5918" width="17.42578125" style="5" customWidth="1"/>
    <col min="5919" max="5919" width="17" style="5" customWidth="1"/>
    <col min="5920" max="5920" width="15.85546875" style="5" customWidth="1"/>
    <col min="5921" max="5921" width="15" style="5" customWidth="1"/>
    <col min="5922" max="5922" width="16.85546875" style="5" customWidth="1"/>
    <col min="5923" max="5923" width="15.7109375" style="5" customWidth="1"/>
    <col min="5924" max="5924" width="19.140625" style="5" customWidth="1"/>
    <col min="5925" max="5925" width="38.7109375" style="5" customWidth="1"/>
    <col min="5926" max="5927" width="18.28515625" style="5" customWidth="1"/>
    <col min="5928" max="5928" width="19.85546875" style="5" customWidth="1"/>
    <col min="5929" max="5929" width="18.85546875" style="5" customWidth="1"/>
    <col min="5930" max="5930" width="15" style="5" customWidth="1"/>
    <col min="5931" max="5931" width="17" style="5" customWidth="1"/>
    <col min="5932" max="5932" width="14.7109375" style="5" customWidth="1"/>
    <col min="5933" max="5933" width="15.42578125" style="5" customWidth="1"/>
    <col min="5934" max="5934" width="12.5703125" style="5" customWidth="1"/>
    <col min="5935" max="5935" width="14.28515625" style="5" customWidth="1"/>
    <col min="5936" max="5936" width="16.140625" style="5" customWidth="1"/>
    <col min="5937" max="5937" width="38.7109375" style="5" customWidth="1"/>
    <col min="5938" max="5938" width="19.7109375" style="5" customWidth="1"/>
    <col min="5939" max="5939" width="20.42578125" style="5" customWidth="1"/>
    <col min="5940" max="5940" width="19.28515625" style="5" customWidth="1"/>
    <col min="5941" max="5941" width="19.85546875" style="5" customWidth="1"/>
    <col min="5942" max="5942" width="17.85546875" style="5" customWidth="1"/>
    <col min="5943" max="5943" width="15.85546875" style="5" customWidth="1"/>
    <col min="5944" max="5944" width="19" style="5" customWidth="1"/>
    <col min="5945" max="5945" width="17.7109375" style="5" customWidth="1"/>
    <col min="5946" max="5946" width="18.5703125" style="5" customWidth="1"/>
    <col min="5947" max="5947" width="17" style="5" customWidth="1"/>
    <col min="5948" max="5948" width="18.28515625" style="5" customWidth="1"/>
    <col min="5949" max="6144" width="9.140625" style="5"/>
    <col min="6145" max="6145" width="38.85546875" style="5" customWidth="1"/>
    <col min="6146" max="6146" width="18.28515625" style="5" customWidth="1"/>
    <col min="6147" max="6147" width="17.5703125" style="5" customWidth="1"/>
    <col min="6148" max="6148" width="15.85546875" style="5" customWidth="1"/>
    <col min="6149" max="6149" width="15.7109375" style="5" customWidth="1"/>
    <col min="6150" max="6150" width="16.140625" style="5" customWidth="1"/>
    <col min="6151" max="6151" width="15" style="5" customWidth="1"/>
    <col min="6152" max="6152" width="15.7109375" style="5" customWidth="1"/>
    <col min="6153" max="6153" width="16.140625" style="5" customWidth="1"/>
    <col min="6154" max="6154" width="15.42578125" style="5" customWidth="1"/>
    <col min="6155" max="6155" width="15.85546875" style="5" customWidth="1"/>
    <col min="6156" max="6156" width="21.28515625" style="5" customWidth="1"/>
    <col min="6157" max="6157" width="38.28515625" style="5" customWidth="1"/>
    <col min="6158" max="6158" width="17.7109375" style="5" customWidth="1"/>
    <col min="6159" max="6159" width="16.7109375" style="5" customWidth="1"/>
    <col min="6160" max="6160" width="18.85546875" style="5" customWidth="1"/>
    <col min="6161" max="6161" width="15.85546875" style="5" customWidth="1"/>
    <col min="6162" max="6162" width="14.5703125" style="5" customWidth="1"/>
    <col min="6163" max="6163" width="17.28515625" style="5" customWidth="1"/>
    <col min="6164" max="6164" width="17" style="5" customWidth="1"/>
    <col min="6165" max="6165" width="18.140625" style="5" customWidth="1"/>
    <col min="6166" max="6166" width="16.42578125" style="5" customWidth="1"/>
    <col min="6167" max="6167" width="17.85546875" style="5" customWidth="1"/>
    <col min="6168" max="6168" width="20.28515625" style="5" customWidth="1"/>
    <col min="6169" max="6169" width="38.28515625" style="5" customWidth="1"/>
    <col min="6170" max="6170" width="18.140625" style="5" customWidth="1"/>
    <col min="6171" max="6171" width="17.140625" style="5" customWidth="1"/>
    <col min="6172" max="6172" width="18.5703125" style="5" customWidth="1"/>
    <col min="6173" max="6173" width="19.5703125" style="5" customWidth="1"/>
    <col min="6174" max="6174" width="17.42578125" style="5" customWidth="1"/>
    <col min="6175" max="6175" width="17" style="5" customWidth="1"/>
    <col min="6176" max="6176" width="15.85546875" style="5" customWidth="1"/>
    <col min="6177" max="6177" width="15" style="5" customWidth="1"/>
    <col min="6178" max="6178" width="16.85546875" style="5" customWidth="1"/>
    <col min="6179" max="6179" width="15.7109375" style="5" customWidth="1"/>
    <col min="6180" max="6180" width="19.140625" style="5" customWidth="1"/>
    <col min="6181" max="6181" width="38.7109375" style="5" customWidth="1"/>
    <col min="6182" max="6183" width="18.28515625" style="5" customWidth="1"/>
    <col min="6184" max="6184" width="19.85546875" style="5" customWidth="1"/>
    <col min="6185" max="6185" width="18.85546875" style="5" customWidth="1"/>
    <col min="6186" max="6186" width="15" style="5" customWidth="1"/>
    <col min="6187" max="6187" width="17" style="5" customWidth="1"/>
    <col min="6188" max="6188" width="14.7109375" style="5" customWidth="1"/>
    <col min="6189" max="6189" width="15.42578125" style="5" customWidth="1"/>
    <col min="6190" max="6190" width="12.5703125" style="5" customWidth="1"/>
    <col min="6191" max="6191" width="14.28515625" style="5" customWidth="1"/>
    <col min="6192" max="6192" width="16.140625" style="5" customWidth="1"/>
    <col min="6193" max="6193" width="38.7109375" style="5" customWidth="1"/>
    <col min="6194" max="6194" width="19.7109375" style="5" customWidth="1"/>
    <col min="6195" max="6195" width="20.42578125" style="5" customWidth="1"/>
    <col min="6196" max="6196" width="19.28515625" style="5" customWidth="1"/>
    <col min="6197" max="6197" width="19.85546875" style="5" customWidth="1"/>
    <col min="6198" max="6198" width="17.85546875" style="5" customWidth="1"/>
    <col min="6199" max="6199" width="15.85546875" style="5" customWidth="1"/>
    <col min="6200" max="6200" width="19" style="5" customWidth="1"/>
    <col min="6201" max="6201" width="17.7109375" style="5" customWidth="1"/>
    <col min="6202" max="6202" width="18.5703125" style="5" customWidth="1"/>
    <col min="6203" max="6203" width="17" style="5" customWidth="1"/>
    <col min="6204" max="6204" width="18.28515625" style="5" customWidth="1"/>
    <col min="6205" max="6400" width="9.140625" style="5"/>
    <col min="6401" max="6401" width="38.85546875" style="5" customWidth="1"/>
    <col min="6402" max="6402" width="18.28515625" style="5" customWidth="1"/>
    <col min="6403" max="6403" width="17.5703125" style="5" customWidth="1"/>
    <col min="6404" max="6404" width="15.85546875" style="5" customWidth="1"/>
    <col min="6405" max="6405" width="15.7109375" style="5" customWidth="1"/>
    <col min="6406" max="6406" width="16.140625" style="5" customWidth="1"/>
    <col min="6407" max="6407" width="15" style="5" customWidth="1"/>
    <col min="6408" max="6408" width="15.7109375" style="5" customWidth="1"/>
    <col min="6409" max="6409" width="16.140625" style="5" customWidth="1"/>
    <col min="6410" max="6410" width="15.42578125" style="5" customWidth="1"/>
    <col min="6411" max="6411" width="15.85546875" style="5" customWidth="1"/>
    <col min="6412" max="6412" width="21.28515625" style="5" customWidth="1"/>
    <col min="6413" max="6413" width="38.28515625" style="5" customWidth="1"/>
    <col min="6414" max="6414" width="17.7109375" style="5" customWidth="1"/>
    <col min="6415" max="6415" width="16.7109375" style="5" customWidth="1"/>
    <col min="6416" max="6416" width="18.85546875" style="5" customWidth="1"/>
    <col min="6417" max="6417" width="15.85546875" style="5" customWidth="1"/>
    <col min="6418" max="6418" width="14.5703125" style="5" customWidth="1"/>
    <col min="6419" max="6419" width="17.28515625" style="5" customWidth="1"/>
    <col min="6420" max="6420" width="17" style="5" customWidth="1"/>
    <col min="6421" max="6421" width="18.140625" style="5" customWidth="1"/>
    <col min="6422" max="6422" width="16.42578125" style="5" customWidth="1"/>
    <col min="6423" max="6423" width="17.85546875" style="5" customWidth="1"/>
    <col min="6424" max="6424" width="20.28515625" style="5" customWidth="1"/>
    <col min="6425" max="6425" width="38.28515625" style="5" customWidth="1"/>
    <col min="6426" max="6426" width="18.140625" style="5" customWidth="1"/>
    <col min="6427" max="6427" width="17.140625" style="5" customWidth="1"/>
    <col min="6428" max="6428" width="18.5703125" style="5" customWidth="1"/>
    <col min="6429" max="6429" width="19.5703125" style="5" customWidth="1"/>
    <col min="6430" max="6430" width="17.42578125" style="5" customWidth="1"/>
    <col min="6431" max="6431" width="17" style="5" customWidth="1"/>
    <col min="6432" max="6432" width="15.85546875" style="5" customWidth="1"/>
    <col min="6433" max="6433" width="15" style="5" customWidth="1"/>
    <col min="6434" max="6434" width="16.85546875" style="5" customWidth="1"/>
    <col min="6435" max="6435" width="15.7109375" style="5" customWidth="1"/>
    <col min="6436" max="6436" width="19.140625" style="5" customWidth="1"/>
    <col min="6437" max="6437" width="38.7109375" style="5" customWidth="1"/>
    <col min="6438" max="6439" width="18.28515625" style="5" customWidth="1"/>
    <col min="6440" max="6440" width="19.85546875" style="5" customWidth="1"/>
    <col min="6441" max="6441" width="18.85546875" style="5" customWidth="1"/>
    <col min="6442" max="6442" width="15" style="5" customWidth="1"/>
    <col min="6443" max="6443" width="17" style="5" customWidth="1"/>
    <col min="6444" max="6444" width="14.7109375" style="5" customWidth="1"/>
    <col min="6445" max="6445" width="15.42578125" style="5" customWidth="1"/>
    <col min="6446" max="6446" width="12.5703125" style="5" customWidth="1"/>
    <col min="6447" max="6447" width="14.28515625" style="5" customWidth="1"/>
    <col min="6448" max="6448" width="16.140625" style="5" customWidth="1"/>
    <col min="6449" max="6449" width="38.7109375" style="5" customWidth="1"/>
    <col min="6450" max="6450" width="19.7109375" style="5" customWidth="1"/>
    <col min="6451" max="6451" width="20.42578125" style="5" customWidth="1"/>
    <col min="6452" max="6452" width="19.28515625" style="5" customWidth="1"/>
    <col min="6453" max="6453" width="19.85546875" style="5" customWidth="1"/>
    <col min="6454" max="6454" width="17.85546875" style="5" customWidth="1"/>
    <col min="6455" max="6455" width="15.85546875" style="5" customWidth="1"/>
    <col min="6456" max="6456" width="19" style="5" customWidth="1"/>
    <col min="6457" max="6457" width="17.7109375" style="5" customWidth="1"/>
    <col min="6458" max="6458" width="18.5703125" style="5" customWidth="1"/>
    <col min="6459" max="6459" width="17" style="5" customWidth="1"/>
    <col min="6460" max="6460" width="18.28515625" style="5" customWidth="1"/>
    <col min="6461" max="6656" width="9.140625" style="5"/>
    <col min="6657" max="6657" width="38.85546875" style="5" customWidth="1"/>
    <col min="6658" max="6658" width="18.28515625" style="5" customWidth="1"/>
    <col min="6659" max="6659" width="17.5703125" style="5" customWidth="1"/>
    <col min="6660" max="6660" width="15.85546875" style="5" customWidth="1"/>
    <col min="6661" max="6661" width="15.7109375" style="5" customWidth="1"/>
    <col min="6662" max="6662" width="16.140625" style="5" customWidth="1"/>
    <col min="6663" max="6663" width="15" style="5" customWidth="1"/>
    <col min="6664" max="6664" width="15.7109375" style="5" customWidth="1"/>
    <col min="6665" max="6665" width="16.140625" style="5" customWidth="1"/>
    <col min="6666" max="6666" width="15.42578125" style="5" customWidth="1"/>
    <col min="6667" max="6667" width="15.85546875" style="5" customWidth="1"/>
    <col min="6668" max="6668" width="21.28515625" style="5" customWidth="1"/>
    <col min="6669" max="6669" width="38.28515625" style="5" customWidth="1"/>
    <col min="6670" max="6670" width="17.7109375" style="5" customWidth="1"/>
    <col min="6671" max="6671" width="16.7109375" style="5" customWidth="1"/>
    <col min="6672" max="6672" width="18.85546875" style="5" customWidth="1"/>
    <col min="6673" max="6673" width="15.85546875" style="5" customWidth="1"/>
    <col min="6674" max="6674" width="14.5703125" style="5" customWidth="1"/>
    <col min="6675" max="6675" width="17.28515625" style="5" customWidth="1"/>
    <col min="6676" max="6676" width="17" style="5" customWidth="1"/>
    <col min="6677" max="6677" width="18.140625" style="5" customWidth="1"/>
    <col min="6678" max="6678" width="16.42578125" style="5" customWidth="1"/>
    <col min="6679" max="6679" width="17.85546875" style="5" customWidth="1"/>
    <col min="6680" max="6680" width="20.28515625" style="5" customWidth="1"/>
    <col min="6681" max="6681" width="38.28515625" style="5" customWidth="1"/>
    <col min="6682" max="6682" width="18.140625" style="5" customWidth="1"/>
    <col min="6683" max="6683" width="17.140625" style="5" customWidth="1"/>
    <col min="6684" max="6684" width="18.5703125" style="5" customWidth="1"/>
    <col min="6685" max="6685" width="19.5703125" style="5" customWidth="1"/>
    <col min="6686" max="6686" width="17.42578125" style="5" customWidth="1"/>
    <col min="6687" max="6687" width="17" style="5" customWidth="1"/>
    <col min="6688" max="6688" width="15.85546875" style="5" customWidth="1"/>
    <col min="6689" max="6689" width="15" style="5" customWidth="1"/>
    <col min="6690" max="6690" width="16.85546875" style="5" customWidth="1"/>
    <col min="6691" max="6691" width="15.7109375" style="5" customWidth="1"/>
    <col min="6692" max="6692" width="19.140625" style="5" customWidth="1"/>
    <col min="6693" max="6693" width="38.7109375" style="5" customWidth="1"/>
    <col min="6694" max="6695" width="18.28515625" style="5" customWidth="1"/>
    <col min="6696" max="6696" width="19.85546875" style="5" customWidth="1"/>
    <col min="6697" max="6697" width="18.85546875" style="5" customWidth="1"/>
    <col min="6698" max="6698" width="15" style="5" customWidth="1"/>
    <col min="6699" max="6699" width="17" style="5" customWidth="1"/>
    <col min="6700" max="6700" width="14.7109375" style="5" customWidth="1"/>
    <col min="6701" max="6701" width="15.42578125" style="5" customWidth="1"/>
    <col min="6702" max="6702" width="12.5703125" style="5" customWidth="1"/>
    <col min="6703" max="6703" width="14.28515625" style="5" customWidth="1"/>
    <col min="6704" max="6704" width="16.140625" style="5" customWidth="1"/>
    <col min="6705" max="6705" width="38.7109375" style="5" customWidth="1"/>
    <col min="6706" max="6706" width="19.7109375" style="5" customWidth="1"/>
    <col min="6707" max="6707" width="20.42578125" style="5" customWidth="1"/>
    <col min="6708" max="6708" width="19.28515625" style="5" customWidth="1"/>
    <col min="6709" max="6709" width="19.85546875" style="5" customWidth="1"/>
    <col min="6710" max="6710" width="17.85546875" style="5" customWidth="1"/>
    <col min="6711" max="6711" width="15.85546875" style="5" customWidth="1"/>
    <col min="6712" max="6712" width="19" style="5" customWidth="1"/>
    <col min="6713" max="6713" width="17.7109375" style="5" customWidth="1"/>
    <col min="6714" max="6714" width="18.5703125" style="5" customWidth="1"/>
    <col min="6715" max="6715" width="17" style="5" customWidth="1"/>
    <col min="6716" max="6716" width="18.28515625" style="5" customWidth="1"/>
    <col min="6717" max="6912" width="9.140625" style="5"/>
    <col min="6913" max="6913" width="38.85546875" style="5" customWidth="1"/>
    <col min="6914" max="6914" width="18.28515625" style="5" customWidth="1"/>
    <col min="6915" max="6915" width="17.5703125" style="5" customWidth="1"/>
    <col min="6916" max="6916" width="15.85546875" style="5" customWidth="1"/>
    <col min="6917" max="6917" width="15.7109375" style="5" customWidth="1"/>
    <col min="6918" max="6918" width="16.140625" style="5" customWidth="1"/>
    <col min="6919" max="6919" width="15" style="5" customWidth="1"/>
    <col min="6920" max="6920" width="15.7109375" style="5" customWidth="1"/>
    <col min="6921" max="6921" width="16.140625" style="5" customWidth="1"/>
    <col min="6922" max="6922" width="15.42578125" style="5" customWidth="1"/>
    <col min="6923" max="6923" width="15.85546875" style="5" customWidth="1"/>
    <col min="6924" max="6924" width="21.28515625" style="5" customWidth="1"/>
    <col min="6925" max="6925" width="38.28515625" style="5" customWidth="1"/>
    <col min="6926" max="6926" width="17.7109375" style="5" customWidth="1"/>
    <col min="6927" max="6927" width="16.7109375" style="5" customWidth="1"/>
    <col min="6928" max="6928" width="18.85546875" style="5" customWidth="1"/>
    <col min="6929" max="6929" width="15.85546875" style="5" customWidth="1"/>
    <col min="6930" max="6930" width="14.5703125" style="5" customWidth="1"/>
    <col min="6931" max="6931" width="17.28515625" style="5" customWidth="1"/>
    <col min="6932" max="6932" width="17" style="5" customWidth="1"/>
    <col min="6933" max="6933" width="18.140625" style="5" customWidth="1"/>
    <col min="6934" max="6934" width="16.42578125" style="5" customWidth="1"/>
    <col min="6935" max="6935" width="17.85546875" style="5" customWidth="1"/>
    <col min="6936" max="6936" width="20.28515625" style="5" customWidth="1"/>
    <col min="6937" max="6937" width="38.28515625" style="5" customWidth="1"/>
    <col min="6938" max="6938" width="18.140625" style="5" customWidth="1"/>
    <col min="6939" max="6939" width="17.140625" style="5" customWidth="1"/>
    <col min="6940" max="6940" width="18.5703125" style="5" customWidth="1"/>
    <col min="6941" max="6941" width="19.5703125" style="5" customWidth="1"/>
    <col min="6942" max="6942" width="17.42578125" style="5" customWidth="1"/>
    <col min="6943" max="6943" width="17" style="5" customWidth="1"/>
    <col min="6944" max="6944" width="15.85546875" style="5" customWidth="1"/>
    <col min="6945" max="6945" width="15" style="5" customWidth="1"/>
    <col min="6946" max="6946" width="16.85546875" style="5" customWidth="1"/>
    <col min="6947" max="6947" width="15.7109375" style="5" customWidth="1"/>
    <col min="6948" max="6948" width="19.140625" style="5" customWidth="1"/>
    <col min="6949" max="6949" width="38.7109375" style="5" customWidth="1"/>
    <col min="6950" max="6951" width="18.28515625" style="5" customWidth="1"/>
    <col min="6952" max="6952" width="19.85546875" style="5" customWidth="1"/>
    <col min="6953" max="6953" width="18.85546875" style="5" customWidth="1"/>
    <col min="6954" max="6954" width="15" style="5" customWidth="1"/>
    <col min="6955" max="6955" width="17" style="5" customWidth="1"/>
    <col min="6956" max="6956" width="14.7109375" style="5" customWidth="1"/>
    <col min="6957" max="6957" width="15.42578125" style="5" customWidth="1"/>
    <col min="6958" max="6958" width="12.5703125" style="5" customWidth="1"/>
    <col min="6959" max="6959" width="14.28515625" style="5" customWidth="1"/>
    <col min="6960" max="6960" width="16.140625" style="5" customWidth="1"/>
    <col min="6961" max="6961" width="38.7109375" style="5" customWidth="1"/>
    <col min="6962" max="6962" width="19.7109375" style="5" customWidth="1"/>
    <col min="6963" max="6963" width="20.42578125" style="5" customWidth="1"/>
    <col min="6964" max="6964" width="19.28515625" style="5" customWidth="1"/>
    <col min="6965" max="6965" width="19.85546875" style="5" customWidth="1"/>
    <col min="6966" max="6966" width="17.85546875" style="5" customWidth="1"/>
    <col min="6967" max="6967" width="15.85546875" style="5" customWidth="1"/>
    <col min="6968" max="6968" width="19" style="5" customWidth="1"/>
    <col min="6969" max="6969" width="17.7109375" style="5" customWidth="1"/>
    <col min="6970" max="6970" width="18.5703125" style="5" customWidth="1"/>
    <col min="6971" max="6971" width="17" style="5" customWidth="1"/>
    <col min="6972" max="6972" width="18.28515625" style="5" customWidth="1"/>
    <col min="6973" max="7168" width="9.140625" style="5"/>
    <col min="7169" max="7169" width="38.85546875" style="5" customWidth="1"/>
    <col min="7170" max="7170" width="18.28515625" style="5" customWidth="1"/>
    <col min="7171" max="7171" width="17.5703125" style="5" customWidth="1"/>
    <col min="7172" max="7172" width="15.85546875" style="5" customWidth="1"/>
    <col min="7173" max="7173" width="15.7109375" style="5" customWidth="1"/>
    <col min="7174" max="7174" width="16.140625" style="5" customWidth="1"/>
    <col min="7175" max="7175" width="15" style="5" customWidth="1"/>
    <col min="7176" max="7176" width="15.7109375" style="5" customWidth="1"/>
    <col min="7177" max="7177" width="16.140625" style="5" customWidth="1"/>
    <col min="7178" max="7178" width="15.42578125" style="5" customWidth="1"/>
    <col min="7179" max="7179" width="15.85546875" style="5" customWidth="1"/>
    <col min="7180" max="7180" width="21.28515625" style="5" customWidth="1"/>
    <col min="7181" max="7181" width="38.28515625" style="5" customWidth="1"/>
    <col min="7182" max="7182" width="17.7109375" style="5" customWidth="1"/>
    <col min="7183" max="7183" width="16.7109375" style="5" customWidth="1"/>
    <col min="7184" max="7184" width="18.85546875" style="5" customWidth="1"/>
    <col min="7185" max="7185" width="15.85546875" style="5" customWidth="1"/>
    <col min="7186" max="7186" width="14.5703125" style="5" customWidth="1"/>
    <col min="7187" max="7187" width="17.28515625" style="5" customWidth="1"/>
    <col min="7188" max="7188" width="17" style="5" customWidth="1"/>
    <col min="7189" max="7189" width="18.140625" style="5" customWidth="1"/>
    <col min="7190" max="7190" width="16.42578125" style="5" customWidth="1"/>
    <col min="7191" max="7191" width="17.85546875" style="5" customWidth="1"/>
    <col min="7192" max="7192" width="20.28515625" style="5" customWidth="1"/>
    <col min="7193" max="7193" width="38.28515625" style="5" customWidth="1"/>
    <col min="7194" max="7194" width="18.140625" style="5" customWidth="1"/>
    <col min="7195" max="7195" width="17.140625" style="5" customWidth="1"/>
    <col min="7196" max="7196" width="18.5703125" style="5" customWidth="1"/>
    <col min="7197" max="7197" width="19.5703125" style="5" customWidth="1"/>
    <col min="7198" max="7198" width="17.42578125" style="5" customWidth="1"/>
    <col min="7199" max="7199" width="17" style="5" customWidth="1"/>
    <col min="7200" max="7200" width="15.85546875" style="5" customWidth="1"/>
    <col min="7201" max="7201" width="15" style="5" customWidth="1"/>
    <col min="7202" max="7202" width="16.85546875" style="5" customWidth="1"/>
    <col min="7203" max="7203" width="15.7109375" style="5" customWidth="1"/>
    <col min="7204" max="7204" width="19.140625" style="5" customWidth="1"/>
    <col min="7205" max="7205" width="38.7109375" style="5" customWidth="1"/>
    <col min="7206" max="7207" width="18.28515625" style="5" customWidth="1"/>
    <col min="7208" max="7208" width="19.85546875" style="5" customWidth="1"/>
    <col min="7209" max="7209" width="18.85546875" style="5" customWidth="1"/>
    <col min="7210" max="7210" width="15" style="5" customWidth="1"/>
    <col min="7211" max="7211" width="17" style="5" customWidth="1"/>
    <col min="7212" max="7212" width="14.7109375" style="5" customWidth="1"/>
    <col min="7213" max="7213" width="15.42578125" style="5" customWidth="1"/>
    <col min="7214" max="7214" width="12.5703125" style="5" customWidth="1"/>
    <col min="7215" max="7215" width="14.28515625" style="5" customWidth="1"/>
    <col min="7216" max="7216" width="16.140625" style="5" customWidth="1"/>
    <col min="7217" max="7217" width="38.7109375" style="5" customWidth="1"/>
    <col min="7218" max="7218" width="19.7109375" style="5" customWidth="1"/>
    <col min="7219" max="7219" width="20.42578125" style="5" customWidth="1"/>
    <col min="7220" max="7220" width="19.28515625" style="5" customWidth="1"/>
    <col min="7221" max="7221" width="19.85546875" style="5" customWidth="1"/>
    <col min="7222" max="7222" width="17.85546875" style="5" customWidth="1"/>
    <col min="7223" max="7223" width="15.85546875" style="5" customWidth="1"/>
    <col min="7224" max="7224" width="19" style="5" customWidth="1"/>
    <col min="7225" max="7225" width="17.7109375" style="5" customWidth="1"/>
    <col min="7226" max="7226" width="18.5703125" style="5" customWidth="1"/>
    <col min="7227" max="7227" width="17" style="5" customWidth="1"/>
    <col min="7228" max="7228" width="18.28515625" style="5" customWidth="1"/>
    <col min="7229" max="7424" width="9.140625" style="5"/>
    <col min="7425" max="7425" width="38.85546875" style="5" customWidth="1"/>
    <col min="7426" max="7426" width="18.28515625" style="5" customWidth="1"/>
    <col min="7427" max="7427" width="17.5703125" style="5" customWidth="1"/>
    <col min="7428" max="7428" width="15.85546875" style="5" customWidth="1"/>
    <col min="7429" max="7429" width="15.7109375" style="5" customWidth="1"/>
    <col min="7430" max="7430" width="16.140625" style="5" customWidth="1"/>
    <col min="7431" max="7431" width="15" style="5" customWidth="1"/>
    <col min="7432" max="7432" width="15.7109375" style="5" customWidth="1"/>
    <col min="7433" max="7433" width="16.140625" style="5" customWidth="1"/>
    <col min="7434" max="7434" width="15.42578125" style="5" customWidth="1"/>
    <col min="7435" max="7435" width="15.85546875" style="5" customWidth="1"/>
    <col min="7436" max="7436" width="21.28515625" style="5" customWidth="1"/>
    <col min="7437" max="7437" width="38.28515625" style="5" customWidth="1"/>
    <col min="7438" max="7438" width="17.7109375" style="5" customWidth="1"/>
    <col min="7439" max="7439" width="16.7109375" style="5" customWidth="1"/>
    <col min="7440" max="7440" width="18.85546875" style="5" customWidth="1"/>
    <col min="7441" max="7441" width="15.85546875" style="5" customWidth="1"/>
    <col min="7442" max="7442" width="14.5703125" style="5" customWidth="1"/>
    <col min="7443" max="7443" width="17.28515625" style="5" customWidth="1"/>
    <col min="7444" max="7444" width="17" style="5" customWidth="1"/>
    <col min="7445" max="7445" width="18.140625" style="5" customWidth="1"/>
    <col min="7446" max="7446" width="16.42578125" style="5" customWidth="1"/>
    <col min="7447" max="7447" width="17.85546875" style="5" customWidth="1"/>
    <col min="7448" max="7448" width="20.28515625" style="5" customWidth="1"/>
    <col min="7449" max="7449" width="38.28515625" style="5" customWidth="1"/>
    <col min="7450" max="7450" width="18.140625" style="5" customWidth="1"/>
    <col min="7451" max="7451" width="17.140625" style="5" customWidth="1"/>
    <col min="7452" max="7452" width="18.5703125" style="5" customWidth="1"/>
    <col min="7453" max="7453" width="19.5703125" style="5" customWidth="1"/>
    <col min="7454" max="7454" width="17.42578125" style="5" customWidth="1"/>
    <col min="7455" max="7455" width="17" style="5" customWidth="1"/>
    <col min="7456" max="7456" width="15.85546875" style="5" customWidth="1"/>
    <col min="7457" max="7457" width="15" style="5" customWidth="1"/>
    <col min="7458" max="7458" width="16.85546875" style="5" customWidth="1"/>
    <col min="7459" max="7459" width="15.7109375" style="5" customWidth="1"/>
    <col min="7460" max="7460" width="19.140625" style="5" customWidth="1"/>
    <col min="7461" max="7461" width="38.7109375" style="5" customWidth="1"/>
    <col min="7462" max="7463" width="18.28515625" style="5" customWidth="1"/>
    <col min="7464" max="7464" width="19.85546875" style="5" customWidth="1"/>
    <col min="7465" max="7465" width="18.85546875" style="5" customWidth="1"/>
    <col min="7466" max="7466" width="15" style="5" customWidth="1"/>
    <col min="7467" max="7467" width="17" style="5" customWidth="1"/>
    <col min="7468" max="7468" width="14.7109375" style="5" customWidth="1"/>
    <col min="7469" max="7469" width="15.42578125" style="5" customWidth="1"/>
    <col min="7470" max="7470" width="12.5703125" style="5" customWidth="1"/>
    <col min="7471" max="7471" width="14.28515625" style="5" customWidth="1"/>
    <col min="7472" max="7472" width="16.140625" style="5" customWidth="1"/>
    <col min="7473" max="7473" width="38.7109375" style="5" customWidth="1"/>
    <col min="7474" max="7474" width="19.7109375" style="5" customWidth="1"/>
    <col min="7475" max="7475" width="20.42578125" style="5" customWidth="1"/>
    <col min="7476" max="7476" width="19.28515625" style="5" customWidth="1"/>
    <col min="7477" max="7477" width="19.85546875" style="5" customWidth="1"/>
    <col min="7478" max="7478" width="17.85546875" style="5" customWidth="1"/>
    <col min="7479" max="7479" width="15.85546875" style="5" customWidth="1"/>
    <col min="7480" max="7480" width="19" style="5" customWidth="1"/>
    <col min="7481" max="7481" width="17.7109375" style="5" customWidth="1"/>
    <col min="7482" max="7482" width="18.5703125" style="5" customWidth="1"/>
    <col min="7483" max="7483" width="17" style="5" customWidth="1"/>
    <col min="7484" max="7484" width="18.28515625" style="5" customWidth="1"/>
    <col min="7485" max="7680" width="9.140625" style="5"/>
    <col min="7681" max="7681" width="38.85546875" style="5" customWidth="1"/>
    <col min="7682" max="7682" width="18.28515625" style="5" customWidth="1"/>
    <col min="7683" max="7683" width="17.5703125" style="5" customWidth="1"/>
    <col min="7684" max="7684" width="15.85546875" style="5" customWidth="1"/>
    <col min="7685" max="7685" width="15.7109375" style="5" customWidth="1"/>
    <col min="7686" max="7686" width="16.140625" style="5" customWidth="1"/>
    <col min="7687" max="7687" width="15" style="5" customWidth="1"/>
    <col min="7688" max="7688" width="15.7109375" style="5" customWidth="1"/>
    <col min="7689" max="7689" width="16.140625" style="5" customWidth="1"/>
    <col min="7690" max="7690" width="15.42578125" style="5" customWidth="1"/>
    <col min="7691" max="7691" width="15.85546875" style="5" customWidth="1"/>
    <col min="7692" max="7692" width="21.28515625" style="5" customWidth="1"/>
    <col min="7693" max="7693" width="38.28515625" style="5" customWidth="1"/>
    <col min="7694" max="7694" width="17.7109375" style="5" customWidth="1"/>
    <col min="7695" max="7695" width="16.7109375" style="5" customWidth="1"/>
    <col min="7696" max="7696" width="18.85546875" style="5" customWidth="1"/>
    <col min="7697" max="7697" width="15.85546875" style="5" customWidth="1"/>
    <col min="7698" max="7698" width="14.5703125" style="5" customWidth="1"/>
    <col min="7699" max="7699" width="17.28515625" style="5" customWidth="1"/>
    <col min="7700" max="7700" width="17" style="5" customWidth="1"/>
    <col min="7701" max="7701" width="18.140625" style="5" customWidth="1"/>
    <col min="7702" max="7702" width="16.42578125" style="5" customWidth="1"/>
    <col min="7703" max="7703" width="17.85546875" style="5" customWidth="1"/>
    <col min="7704" max="7704" width="20.28515625" style="5" customWidth="1"/>
    <col min="7705" max="7705" width="38.28515625" style="5" customWidth="1"/>
    <col min="7706" max="7706" width="18.140625" style="5" customWidth="1"/>
    <col min="7707" max="7707" width="17.140625" style="5" customWidth="1"/>
    <col min="7708" max="7708" width="18.5703125" style="5" customWidth="1"/>
    <col min="7709" max="7709" width="19.5703125" style="5" customWidth="1"/>
    <col min="7710" max="7710" width="17.42578125" style="5" customWidth="1"/>
    <col min="7711" max="7711" width="17" style="5" customWidth="1"/>
    <col min="7712" max="7712" width="15.85546875" style="5" customWidth="1"/>
    <col min="7713" max="7713" width="15" style="5" customWidth="1"/>
    <col min="7714" max="7714" width="16.85546875" style="5" customWidth="1"/>
    <col min="7715" max="7715" width="15.7109375" style="5" customWidth="1"/>
    <col min="7716" max="7716" width="19.140625" style="5" customWidth="1"/>
    <col min="7717" max="7717" width="38.7109375" style="5" customWidth="1"/>
    <col min="7718" max="7719" width="18.28515625" style="5" customWidth="1"/>
    <col min="7720" max="7720" width="19.85546875" style="5" customWidth="1"/>
    <col min="7721" max="7721" width="18.85546875" style="5" customWidth="1"/>
    <col min="7722" max="7722" width="15" style="5" customWidth="1"/>
    <col min="7723" max="7723" width="17" style="5" customWidth="1"/>
    <col min="7724" max="7724" width="14.7109375" style="5" customWidth="1"/>
    <col min="7725" max="7725" width="15.42578125" style="5" customWidth="1"/>
    <col min="7726" max="7726" width="12.5703125" style="5" customWidth="1"/>
    <col min="7727" max="7727" width="14.28515625" style="5" customWidth="1"/>
    <col min="7728" max="7728" width="16.140625" style="5" customWidth="1"/>
    <col min="7729" max="7729" width="38.7109375" style="5" customWidth="1"/>
    <col min="7730" max="7730" width="19.7109375" style="5" customWidth="1"/>
    <col min="7731" max="7731" width="20.42578125" style="5" customWidth="1"/>
    <col min="7732" max="7732" width="19.28515625" style="5" customWidth="1"/>
    <col min="7733" max="7733" width="19.85546875" style="5" customWidth="1"/>
    <col min="7734" max="7734" width="17.85546875" style="5" customWidth="1"/>
    <col min="7735" max="7735" width="15.85546875" style="5" customWidth="1"/>
    <col min="7736" max="7736" width="19" style="5" customWidth="1"/>
    <col min="7737" max="7737" width="17.7109375" style="5" customWidth="1"/>
    <col min="7738" max="7738" width="18.5703125" style="5" customWidth="1"/>
    <col min="7739" max="7739" width="17" style="5" customWidth="1"/>
    <col min="7740" max="7740" width="18.28515625" style="5" customWidth="1"/>
    <col min="7741" max="7936" width="9.140625" style="5"/>
    <col min="7937" max="7937" width="38.85546875" style="5" customWidth="1"/>
    <col min="7938" max="7938" width="18.28515625" style="5" customWidth="1"/>
    <col min="7939" max="7939" width="17.5703125" style="5" customWidth="1"/>
    <col min="7940" max="7940" width="15.85546875" style="5" customWidth="1"/>
    <col min="7941" max="7941" width="15.7109375" style="5" customWidth="1"/>
    <col min="7942" max="7942" width="16.140625" style="5" customWidth="1"/>
    <col min="7943" max="7943" width="15" style="5" customWidth="1"/>
    <col min="7944" max="7944" width="15.7109375" style="5" customWidth="1"/>
    <col min="7945" max="7945" width="16.140625" style="5" customWidth="1"/>
    <col min="7946" max="7946" width="15.42578125" style="5" customWidth="1"/>
    <col min="7947" max="7947" width="15.85546875" style="5" customWidth="1"/>
    <col min="7948" max="7948" width="21.28515625" style="5" customWidth="1"/>
    <col min="7949" max="7949" width="38.28515625" style="5" customWidth="1"/>
    <col min="7950" max="7950" width="17.7109375" style="5" customWidth="1"/>
    <col min="7951" max="7951" width="16.7109375" style="5" customWidth="1"/>
    <col min="7952" max="7952" width="18.85546875" style="5" customWidth="1"/>
    <col min="7953" max="7953" width="15.85546875" style="5" customWidth="1"/>
    <col min="7954" max="7954" width="14.5703125" style="5" customWidth="1"/>
    <col min="7955" max="7955" width="17.28515625" style="5" customWidth="1"/>
    <col min="7956" max="7956" width="17" style="5" customWidth="1"/>
    <col min="7957" max="7957" width="18.140625" style="5" customWidth="1"/>
    <col min="7958" max="7958" width="16.42578125" style="5" customWidth="1"/>
    <col min="7959" max="7959" width="17.85546875" style="5" customWidth="1"/>
    <col min="7960" max="7960" width="20.28515625" style="5" customWidth="1"/>
    <col min="7961" max="7961" width="38.28515625" style="5" customWidth="1"/>
    <col min="7962" max="7962" width="18.140625" style="5" customWidth="1"/>
    <col min="7963" max="7963" width="17.140625" style="5" customWidth="1"/>
    <col min="7964" max="7964" width="18.5703125" style="5" customWidth="1"/>
    <col min="7965" max="7965" width="19.5703125" style="5" customWidth="1"/>
    <col min="7966" max="7966" width="17.42578125" style="5" customWidth="1"/>
    <col min="7967" max="7967" width="17" style="5" customWidth="1"/>
    <col min="7968" max="7968" width="15.85546875" style="5" customWidth="1"/>
    <col min="7969" max="7969" width="15" style="5" customWidth="1"/>
    <col min="7970" max="7970" width="16.85546875" style="5" customWidth="1"/>
    <col min="7971" max="7971" width="15.7109375" style="5" customWidth="1"/>
    <col min="7972" max="7972" width="19.140625" style="5" customWidth="1"/>
    <col min="7973" max="7973" width="38.7109375" style="5" customWidth="1"/>
    <col min="7974" max="7975" width="18.28515625" style="5" customWidth="1"/>
    <col min="7976" max="7976" width="19.85546875" style="5" customWidth="1"/>
    <col min="7977" max="7977" width="18.85546875" style="5" customWidth="1"/>
    <col min="7978" max="7978" width="15" style="5" customWidth="1"/>
    <col min="7979" max="7979" width="17" style="5" customWidth="1"/>
    <col min="7980" max="7980" width="14.7109375" style="5" customWidth="1"/>
    <col min="7981" max="7981" width="15.42578125" style="5" customWidth="1"/>
    <col min="7982" max="7982" width="12.5703125" style="5" customWidth="1"/>
    <col min="7983" max="7983" width="14.28515625" style="5" customWidth="1"/>
    <col min="7984" max="7984" width="16.140625" style="5" customWidth="1"/>
    <col min="7985" max="7985" width="38.7109375" style="5" customWidth="1"/>
    <col min="7986" max="7986" width="19.7109375" style="5" customWidth="1"/>
    <col min="7987" max="7987" width="20.42578125" style="5" customWidth="1"/>
    <col min="7988" max="7988" width="19.28515625" style="5" customWidth="1"/>
    <col min="7989" max="7989" width="19.85546875" style="5" customWidth="1"/>
    <col min="7990" max="7990" width="17.85546875" style="5" customWidth="1"/>
    <col min="7991" max="7991" width="15.85546875" style="5" customWidth="1"/>
    <col min="7992" max="7992" width="19" style="5" customWidth="1"/>
    <col min="7993" max="7993" width="17.7109375" style="5" customWidth="1"/>
    <col min="7994" max="7994" width="18.5703125" style="5" customWidth="1"/>
    <col min="7995" max="7995" width="17" style="5" customWidth="1"/>
    <col min="7996" max="7996" width="18.28515625" style="5" customWidth="1"/>
    <col min="7997" max="8192" width="9.140625" style="5"/>
    <col min="8193" max="8193" width="38.85546875" style="5" customWidth="1"/>
    <col min="8194" max="8194" width="18.28515625" style="5" customWidth="1"/>
    <col min="8195" max="8195" width="17.5703125" style="5" customWidth="1"/>
    <col min="8196" max="8196" width="15.85546875" style="5" customWidth="1"/>
    <col min="8197" max="8197" width="15.7109375" style="5" customWidth="1"/>
    <col min="8198" max="8198" width="16.140625" style="5" customWidth="1"/>
    <col min="8199" max="8199" width="15" style="5" customWidth="1"/>
    <col min="8200" max="8200" width="15.7109375" style="5" customWidth="1"/>
    <col min="8201" max="8201" width="16.140625" style="5" customWidth="1"/>
    <col min="8202" max="8202" width="15.42578125" style="5" customWidth="1"/>
    <col min="8203" max="8203" width="15.85546875" style="5" customWidth="1"/>
    <col min="8204" max="8204" width="21.28515625" style="5" customWidth="1"/>
    <col min="8205" max="8205" width="38.28515625" style="5" customWidth="1"/>
    <col min="8206" max="8206" width="17.7109375" style="5" customWidth="1"/>
    <col min="8207" max="8207" width="16.7109375" style="5" customWidth="1"/>
    <col min="8208" max="8208" width="18.85546875" style="5" customWidth="1"/>
    <col min="8209" max="8209" width="15.85546875" style="5" customWidth="1"/>
    <col min="8210" max="8210" width="14.5703125" style="5" customWidth="1"/>
    <col min="8211" max="8211" width="17.28515625" style="5" customWidth="1"/>
    <col min="8212" max="8212" width="17" style="5" customWidth="1"/>
    <col min="8213" max="8213" width="18.140625" style="5" customWidth="1"/>
    <col min="8214" max="8214" width="16.42578125" style="5" customWidth="1"/>
    <col min="8215" max="8215" width="17.85546875" style="5" customWidth="1"/>
    <col min="8216" max="8216" width="20.28515625" style="5" customWidth="1"/>
    <col min="8217" max="8217" width="38.28515625" style="5" customWidth="1"/>
    <col min="8218" max="8218" width="18.140625" style="5" customWidth="1"/>
    <col min="8219" max="8219" width="17.140625" style="5" customWidth="1"/>
    <col min="8220" max="8220" width="18.5703125" style="5" customWidth="1"/>
    <col min="8221" max="8221" width="19.5703125" style="5" customWidth="1"/>
    <col min="8222" max="8222" width="17.42578125" style="5" customWidth="1"/>
    <col min="8223" max="8223" width="17" style="5" customWidth="1"/>
    <col min="8224" max="8224" width="15.85546875" style="5" customWidth="1"/>
    <col min="8225" max="8225" width="15" style="5" customWidth="1"/>
    <col min="8226" max="8226" width="16.85546875" style="5" customWidth="1"/>
    <col min="8227" max="8227" width="15.7109375" style="5" customWidth="1"/>
    <col min="8228" max="8228" width="19.140625" style="5" customWidth="1"/>
    <col min="8229" max="8229" width="38.7109375" style="5" customWidth="1"/>
    <col min="8230" max="8231" width="18.28515625" style="5" customWidth="1"/>
    <col min="8232" max="8232" width="19.85546875" style="5" customWidth="1"/>
    <col min="8233" max="8233" width="18.85546875" style="5" customWidth="1"/>
    <col min="8234" max="8234" width="15" style="5" customWidth="1"/>
    <col min="8235" max="8235" width="17" style="5" customWidth="1"/>
    <col min="8236" max="8236" width="14.7109375" style="5" customWidth="1"/>
    <col min="8237" max="8237" width="15.42578125" style="5" customWidth="1"/>
    <col min="8238" max="8238" width="12.5703125" style="5" customWidth="1"/>
    <col min="8239" max="8239" width="14.28515625" style="5" customWidth="1"/>
    <col min="8240" max="8240" width="16.140625" style="5" customWidth="1"/>
    <col min="8241" max="8241" width="38.7109375" style="5" customWidth="1"/>
    <col min="8242" max="8242" width="19.7109375" style="5" customWidth="1"/>
    <col min="8243" max="8243" width="20.42578125" style="5" customWidth="1"/>
    <col min="8244" max="8244" width="19.28515625" style="5" customWidth="1"/>
    <col min="8245" max="8245" width="19.85546875" style="5" customWidth="1"/>
    <col min="8246" max="8246" width="17.85546875" style="5" customWidth="1"/>
    <col min="8247" max="8247" width="15.85546875" style="5" customWidth="1"/>
    <col min="8248" max="8248" width="19" style="5" customWidth="1"/>
    <col min="8249" max="8249" width="17.7109375" style="5" customWidth="1"/>
    <col min="8250" max="8250" width="18.5703125" style="5" customWidth="1"/>
    <col min="8251" max="8251" width="17" style="5" customWidth="1"/>
    <col min="8252" max="8252" width="18.28515625" style="5" customWidth="1"/>
    <col min="8253" max="8448" width="9.140625" style="5"/>
    <col min="8449" max="8449" width="38.85546875" style="5" customWidth="1"/>
    <col min="8450" max="8450" width="18.28515625" style="5" customWidth="1"/>
    <col min="8451" max="8451" width="17.5703125" style="5" customWidth="1"/>
    <col min="8452" max="8452" width="15.85546875" style="5" customWidth="1"/>
    <col min="8453" max="8453" width="15.7109375" style="5" customWidth="1"/>
    <col min="8454" max="8454" width="16.140625" style="5" customWidth="1"/>
    <col min="8455" max="8455" width="15" style="5" customWidth="1"/>
    <col min="8456" max="8456" width="15.7109375" style="5" customWidth="1"/>
    <col min="8457" max="8457" width="16.140625" style="5" customWidth="1"/>
    <col min="8458" max="8458" width="15.42578125" style="5" customWidth="1"/>
    <col min="8459" max="8459" width="15.85546875" style="5" customWidth="1"/>
    <col min="8460" max="8460" width="21.28515625" style="5" customWidth="1"/>
    <col min="8461" max="8461" width="38.28515625" style="5" customWidth="1"/>
    <col min="8462" max="8462" width="17.7109375" style="5" customWidth="1"/>
    <col min="8463" max="8463" width="16.7109375" style="5" customWidth="1"/>
    <col min="8464" max="8464" width="18.85546875" style="5" customWidth="1"/>
    <col min="8465" max="8465" width="15.85546875" style="5" customWidth="1"/>
    <col min="8466" max="8466" width="14.5703125" style="5" customWidth="1"/>
    <col min="8467" max="8467" width="17.28515625" style="5" customWidth="1"/>
    <col min="8468" max="8468" width="17" style="5" customWidth="1"/>
    <col min="8469" max="8469" width="18.140625" style="5" customWidth="1"/>
    <col min="8470" max="8470" width="16.42578125" style="5" customWidth="1"/>
    <col min="8471" max="8471" width="17.85546875" style="5" customWidth="1"/>
    <col min="8472" max="8472" width="20.28515625" style="5" customWidth="1"/>
    <col min="8473" max="8473" width="38.28515625" style="5" customWidth="1"/>
    <col min="8474" max="8474" width="18.140625" style="5" customWidth="1"/>
    <col min="8475" max="8475" width="17.140625" style="5" customWidth="1"/>
    <col min="8476" max="8476" width="18.5703125" style="5" customWidth="1"/>
    <col min="8477" max="8477" width="19.5703125" style="5" customWidth="1"/>
    <col min="8478" max="8478" width="17.42578125" style="5" customWidth="1"/>
    <col min="8479" max="8479" width="17" style="5" customWidth="1"/>
    <col min="8480" max="8480" width="15.85546875" style="5" customWidth="1"/>
    <col min="8481" max="8481" width="15" style="5" customWidth="1"/>
    <col min="8482" max="8482" width="16.85546875" style="5" customWidth="1"/>
    <col min="8483" max="8483" width="15.7109375" style="5" customWidth="1"/>
    <col min="8484" max="8484" width="19.140625" style="5" customWidth="1"/>
    <col min="8485" max="8485" width="38.7109375" style="5" customWidth="1"/>
    <col min="8486" max="8487" width="18.28515625" style="5" customWidth="1"/>
    <col min="8488" max="8488" width="19.85546875" style="5" customWidth="1"/>
    <col min="8489" max="8489" width="18.85546875" style="5" customWidth="1"/>
    <col min="8490" max="8490" width="15" style="5" customWidth="1"/>
    <col min="8491" max="8491" width="17" style="5" customWidth="1"/>
    <col min="8492" max="8492" width="14.7109375" style="5" customWidth="1"/>
    <col min="8493" max="8493" width="15.42578125" style="5" customWidth="1"/>
    <col min="8494" max="8494" width="12.5703125" style="5" customWidth="1"/>
    <col min="8495" max="8495" width="14.28515625" style="5" customWidth="1"/>
    <col min="8496" max="8496" width="16.140625" style="5" customWidth="1"/>
    <col min="8497" max="8497" width="38.7109375" style="5" customWidth="1"/>
    <col min="8498" max="8498" width="19.7109375" style="5" customWidth="1"/>
    <col min="8499" max="8499" width="20.42578125" style="5" customWidth="1"/>
    <col min="8500" max="8500" width="19.28515625" style="5" customWidth="1"/>
    <col min="8501" max="8501" width="19.85546875" style="5" customWidth="1"/>
    <col min="8502" max="8502" width="17.85546875" style="5" customWidth="1"/>
    <col min="8503" max="8503" width="15.85546875" style="5" customWidth="1"/>
    <col min="8504" max="8504" width="19" style="5" customWidth="1"/>
    <col min="8505" max="8505" width="17.7109375" style="5" customWidth="1"/>
    <col min="8506" max="8506" width="18.5703125" style="5" customWidth="1"/>
    <col min="8507" max="8507" width="17" style="5" customWidth="1"/>
    <col min="8508" max="8508" width="18.28515625" style="5" customWidth="1"/>
    <col min="8509" max="8704" width="9.140625" style="5"/>
    <col min="8705" max="8705" width="38.85546875" style="5" customWidth="1"/>
    <col min="8706" max="8706" width="18.28515625" style="5" customWidth="1"/>
    <col min="8707" max="8707" width="17.5703125" style="5" customWidth="1"/>
    <col min="8708" max="8708" width="15.85546875" style="5" customWidth="1"/>
    <col min="8709" max="8709" width="15.7109375" style="5" customWidth="1"/>
    <col min="8710" max="8710" width="16.140625" style="5" customWidth="1"/>
    <col min="8711" max="8711" width="15" style="5" customWidth="1"/>
    <col min="8712" max="8712" width="15.7109375" style="5" customWidth="1"/>
    <col min="8713" max="8713" width="16.140625" style="5" customWidth="1"/>
    <col min="8714" max="8714" width="15.42578125" style="5" customWidth="1"/>
    <col min="8715" max="8715" width="15.85546875" style="5" customWidth="1"/>
    <col min="8716" max="8716" width="21.28515625" style="5" customWidth="1"/>
    <col min="8717" max="8717" width="38.28515625" style="5" customWidth="1"/>
    <col min="8718" max="8718" width="17.7109375" style="5" customWidth="1"/>
    <col min="8719" max="8719" width="16.7109375" style="5" customWidth="1"/>
    <col min="8720" max="8720" width="18.85546875" style="5" customWidth="1"/>
    <col min="8721" max="8721" width="15.85546875" style="5" customWidth="1"/>
    <col min="8722" max="8722" width="14.5703125" style="5" customWidth="1"/>
    <col min="8723" max="8723" width="17.28515625" style="5" customWidth="1"/>
    <col min="8724" max="8724" width="17" style="5" customWidth="1"/>
    <col min="8725" max="8725" width="18.140625" style="5" customWidth="1"/>
    <col min="8726" max="8726" width="16.42578125" style="5" customWidth="1"/>
    <col min="8727" max="8727" width="17.85546875" style="5" customWidth="1"/>
    <col min="8728" max="8728" width="20.28515625" style="5" customWidth="1"/>
    <col min="8729" max="8729" width="38.28515625" style="5" customWidth="1"/>
    <col min="8730" max="8730" width="18.140625" style="5" customWidth="1"/>
    <col min="8731" max="8731" width="17.140625" style="5" customWidth="1"/>
    <col min="8732" max="8732" width="18.5703125" style="5" customWidth="1"/>
    <col min="8733" max="8733" width="19.5703125" style="5" customWidth="1"/>
    <col min="8734" max="8734" width="17.42578125" style="5" customWidth="1"/>
    <col min="8735" max="8735" width="17" style="5" customWidth="1"/>
    <col min="8736" max="8736" width="15.85546875" style="5" customWidth="1"/>
    <col min="8737" max="8737" width="15" style="5" customWidth="1"/>
    <col min="8738" max="8738" width="16.85546875" style="5" customWidth="1"/>
    <col min="8739" max="8739" width="15.7109375" style="5" customWidth="1"/>
    <col min="8740" max="8740" width="19.140625" style="5" customWidth="1"/>
    <col min="8741" max="8741" width="38.7109375" style="5" customWidth="1"/>
    <col min="8742" max="8743" width="18.28515625" style="5" customWidth="1"/>
    <col min="8744" max="8744" width="19.85546875" style="5" customWidth="1"/>
    <col min="8745" max="8745" width="18.85546875" style="5" customWidth="1"/>
    <col min="8746" max="8746" width="15" style="5" customWidth="1"/>
    <col min="8747" max="8747" width="17" style="5" customWidth="1"/>
    <col min="8748" max="8748" width="14.7109375" style="5" customWidth="1"/>
    <col min="8749" max="8749" width="15.42578125" style="5" customWidth="1"/>
    <col min="8750" max="8750" width="12.5703125" style="5" customWidth="1"/>
    <col min="8751" max="8751" width="14.28515625" style="5" customWidth="1"/>
    <col min="8752" max="8752" width="16.140625" style="5" customWidth="1"/>
    <col min="8753" max="8753" width="38.7109375" style="5" customWidth="1"/>
    <col min="8754" max="8754" width="19.7109375" style="5" customWidth="1"/>
    <col min="8755" max="8755" width="20.42578125" style="5" customWidth="1"/>
    <col min="8756" max="8756" width="19.28515625" style="5" customWidth="1"/>
    <col min="8757" max="8757" width="19.85546875" style="5" customWidth="1"/>
    <col min="8758" max="8758" width="17.85546875" style="5" customWidth="1"/>
    <col min="8759" max="8759" width="15.85546875" style="5" customWidth="1"/>
    <col min="8760" max="8760" width="19" style="5" customWidth="1"/>
    <col min="8761" max="8761" width="17.7109375" style="5" customWidth="1"/>
    <col min="8762" max="8762" width="18.5703125" style="5" customWidth="1"/>
    <col min="8763" max="8763" width="17" style="5" customWidth="1"/>
    <col min="8764" max="8764" width="18.28515625" style="5" customWidth="1"/>
    <col min="8765" max="8960" width="9.140625" style="5"/>
    <col min="8961" max="8961" width="38.85546875" style="5" customWidth="1"/>
    <col min="8962" max="8962" width="18.28515625" style="5" customWidth="1"/>
    <col min="8963" max="8963" width="17.5703125" style="5" customWidth="1"/>
    <col min="8964" max="8964" width="15.85546875" style="5" customWidth="1"/>
    <col min="8965" max="8965" width="15.7109375" style="5" customWidth="1"/>
    <col min="8966" max="8966" width="16.140625" style="5" customWidth="1"/>
    <col min="8967" max="8967" width="15" style="5" customWidth="1"/>
    <col min="8968" max="8968" width="15.7109375" style="5" customWidth="1"/>
    <col min="8969" max="8969" width="16.140625" style="5" customWidth="1"/>
    <col min="8970" max="8970" width="15.42578125" style="5" customWidth="1"/>
    <col min="8971" max="8971" width="15.85546875" style="5" customWidth="1"/>
    <col min="8972" max="8972" width="21.28515625" style="5" customWidth="1"/>
    <col min="8973" max="8973" width="38.28515625" style="5" customWidth="1"/>
    <col min="8974" max="8974" width="17.7109375" style="5" customWidth="1"/>
    <col min="8975" max="8975" width="16.7109375" style="5" customWidth="1"/>
    <col min="8976" max="8976" width="18.85546875" style="5" customWidth="1"/>
    <col min="8977" max="8977" width="15.85546875" style="5" customWidth="1"/>
    <col min="8978" max="8978" width="14.5703125" style="5" customWidth="1"/>
    <col min="8979" max="8979" width="17.28515625" style="5" customWidth="1"/>
    <col min="8980" max="8980" width="17" style="5" customWidth="1"/>
    <col min="8981" max="8981" width="18.140625" style="5" customWidth="1"/>
    <col min="8982" max="8982" width="16.42578125" style="5" customWidth="1"/>
    <col min="8983" max="8983" width="17.85546875" style="5" customWidth="1"/>
    <col min="8984" max="8984" width="20.28515625" style="5" customWidth="1"/>
    <col min="8985" max="8985" width="38.28515625" style="5" customWidth="1"/>
    <col min="8986" max="8986" width="18.140625" style="5" customWidth="1"/>
    <col min="8987" max="8987" width="17.140625" style="5" customWidth="1"/>
    <col min="8988" max="8988" width="18.5703125" style="5" customWidth="1"/>
    <col min="8989" max="8989" width="19.5703125" style="5" customWidth="1"/>
    <col min="8990" max="8990" width="17.42578125" style="5" customWidth="1"/>
    <col min="8991" max="8991" width="17" style="5" customWidth="1"/>
    <col min="8992" max="8992" width="15.85546875" style="5" customWidth="1"/>
    <col min="8993" max="8993" width="15" style="5" customWidth="1"/>
    <col min="8994" max="8994" width="16.85546875" style="5" customWidth="1"/>
    <col min="8995" max="8995" width="15.7109375" style="5" customWidth="1"/>
    <col min="8996" max="8996" width="19.140625" style="5" customWidth="1"/>
    <col min="8997" max="8997" width="38.7109375" style="5" customWidth="1"/>
    <col min="8998" max="8999" width="18.28515625" style="5" customWidth="1"/>
    <col min="9000" max="9000" width="19.85546875" style="5" customWidth="1"/>
    <col min="9001" max="9001" width="18.85546875" style="5" customWidth="1"/>
    <col min="9002" max="9002" width="15" style="5" customWidth="1"/>
    <col min="9003" max="9003" width="17" style="5" customWidth="1"/>
    <col min="9004" max="9004" width="14.7109375" style="5" customWidth="1"/>
    <col min="9005" max="9005" width="15.42578125" style="5" customWidth="1"/>
    <col min="9006" max="9006" width="12.5703125" style="5" customWidth="1"/>
    <col min="9007" max="9007" width="14.28515625" style="5" customWidth="1"/>
    <col min="9008" max="9008" width="16.140625" style="5" customWidth="1"/>
    <col min="9009" max="9009" width="38.7109375" style="5" customWidth="1"/>
    <col min="9010" max="9010" width="19.7109375" style="5" customWidth="1"/>
    <col min="9011" max="9011" width="20.42578125" style="5" customWidth="1"/>
    <col min="9012" max="9012" width="19.28515625" style="5" customWidth="1"/>
    <col min="9013" max="9013" width="19.85546875" style="5" customWidth="1"/>
    <col min="9014" max="9014" width="17.85546875" style="5" customWidth="1"/>
    <col min="9015" max="9015" width="15.85546875" style="5" customWidth="1"/>
    <col min="9016" max="9016" width="19" style="5" customWidth="1"/>
    <col min="9017" max="9017" width="17.7109375" style="5" customWidth="1"/>
    <col min="9018" max="9018" width="18.5703125" style="5" customWidth="1"/>
    <col min="9019" max="9019" width="17" style="5" customWidth="1"/>
    <col min="9020" max="9020" width="18.28515625" style="5" customWidth="1"/>
    <col min="9021" max="9216" width="9.140625" style="5"/>
    <col min="9217" max="9217" width="38.85546875" style="5" customWidth="1"/>
    <col min="9218" max="9218" width="18.28515625" style="5" customWidth="1"/>
    <col min="9219" max="9219" width="17.5703125" style="5" customWidth="1"/>
    <col min="9220" max="9220" width="15.85546875" style="5" customWidth="1"/>
    <col min="9221" max="9221" width="15.7109375" style="5" customWidth="1"/>
    <col min="9222" max="9222" width="16.140625" style="5" customWidth="1"/>
    <col min="9223" max="9223" width="15" style="5" customWidth="1"/>
    <col min="9224" max="9224" width="15.7109375" style="5" customWidth="1"/>
    <col min="9225" max="9225" width="16.140625" style="5" customWidth="1"/>
    <col min="9226" max="9226" width="15.42578125" style="5" customWidth="1"/>
    <col min="9227" max="9227" width="15.85546875" style="5" customWidth="1"/>
    <col min="9228" max="9228" width="21.28515625" style="5" customWidth="1"/>
    <col min="9229" max="9229" width="38.28515625" style="5" customWidth="1"/>
    <col min="9230" max="9230" width="17.7109375" style="5" customWidth="1"/>
    <col min="9231" max="9231" width="16.7109375" style="5" customWidth="1"/>
    <col min="9232" max="9232" width="18.85546875" style="5" customWidth="1"/>
    <col min="9233" max="9233" width="15.85546875" style="5" customWidth="1"/>
    <col min="9234" max="9234" width="14.5703125" style="5" customWidth="1"/>
    <col min="9235" max="9235" width="17.28515625" style="5" customWidth="1"/>
    <col min="9236" max="9236" width="17" style="5" customWidth="1"/>
    <col min="9237" max="9237" width="18.140625" style="5" customWidth="1"/>
    <col min="9238" max="9238" width="16.42578125" style="5" customWidth="1"/>
    <col min="9239" max="9239" width="17.85546875" style="5" customWidth="1"/>
    <col min="9240" max="9240" width="20.28515625" style="5" customWidth="1"/>
    <col min="9241" max="9241" width="38.28515625" style="5" customWidth="1"/>
    <col min="9242" max="9242" width="18.140625" style="5" customWidth="1"/>
    <col min="9243" max="9243" width="17.140625" style="5" customWidth="1"/>
    <col min="9244" max="9244" width="18.5703125" style="5" customWidth="1"/>
    <col min="9245" max="9245" width="19.5703125" style="5" customWidth="1"/>
    <col min="9246" max="9246" width="17.42578125" style="5" customWidth="1"/>
    <col min="9247" max="9247" width="17" style="5" customWidth="1"/>
    <col min="9248" max="9248" width="15.85546875" style="5" customWidth="1"/>
    <col min="9249" max="9249" width="15" style="5" customWidth="1"/>
    <col min="9250" max="9250" width="16.85546875" style="5" customWidth="1"/>
    <col min="9251" max="9251" width="15.7109375" style="5" customWidth="1"/>
    <col min="9252" max="9252" width="19.140625" style="5" customWidth="1"/>
    <col min="9253" max="9253" width="38.7109375" style="5" customWidth="1"/>
    <col min="9254" max="9255" width="18.28515625" style="5" customWidth="1"/>
    <col min="9256" max="9256" width="19.85546875" style="5" customWidth="1"/>
    <col min="9257" max="9257" width="18.85546875" style="5" customWidth="1"/>
    <col min="9258" max="9258" width="15" style="5" customWidth="1"/>
    <col min="9259" max="9259" width="17" style="5" customWidth="1"/>
    <col min="9260" max="9260" width="14.7109375" style="5" customWidth="1"/>
    <col min="9261" max="9261" width="15.42578125" style="5" customWidth="1"/>
    <col min="9262" max="9262" width="12.5703125" style="5" customWidth="1"/>
    <col min="9263" max="9263" width="14.28515625" style="5" customWidth="1"/>
    <col min="9264" max="9264" width="16.140625" style="5" customWidth="1"/>
    <col min="9265" max="9265" width="38.7109375" style="5" customWidth="1"/>
    <col min="9266" max="9266" width="19.7109375" style="5" customWidth="1"/>
    <col min="9267" max="9267" width="20.42578125" style="5" customWidth="1"/>
    <col min="9268" max="9268" width="19.28515625" style="5" customWidth="1"/>
    <col min="9269" max="9269" width="19.85546875" style="5" customWidth="1"/>
    <col min="9270" max="9270" width="17.85546875" style="5" customWidth="1"/>
    <col min="9271" max="9271" width="15.85546875" style="5" customWidth="1"/>
    <col min="9272" max="9272" width="19" style="5" customWidth="1"/>
    <col min="9273" max="9273" width="17.7109375" style="5" customWidth="1"/>
    <col min="9274" max="9274" width="18.5703125" style="5" customWidth="1"/>
    <col min="9275" max="9275" width="17" style="5" customWidth="1"/>
    <col min="9276" max="9276" width="18.28515625" style="5" customWidth="1"/>
    <col min="9277" max="9472" width="9.140625" style="5"/>
    <col min="9473" max="9473" width="38.85546875" style="5" customWidth="1"/>
    <col min="9474" max="9474" width="18.28515625" style="5" customWidth="1"/>
    <col min="9475" max="9475" width="17.5703125" style="5" customWidth="1"/>
    <col min="9476" max="9476" width="15.85546875" style="5" customWidth="1"/>
    <col min="9477" max="9477" width="15.7109375" style="5" customWidth="1"/>
    <col min="9478" max="9478" width="16.140625" style="5" customWidth="1"/>
    <col min="9479" max="9479" width="15" style="5" customWidth="1"/>
    <col min="9480" max="9480" width="15.7109375" style="5" customWidth="1"/>
    <col min="9481" max="9481" width="16.140625" style="5" customWidth="1"/>
    <col min="9482" max="9482" width="15.42578125" style="5" customWidth="1"/>
    <col min="9483" max="9483" width="15.85546875" style="5" customWidth="1"/>
    <col min="9484" max="9484" width="21.28515625" style="5" customWidth="1"/>
    <col min="9485" max="9485" width="38.28515625" style="5" customWidth="1"/>
    <col min="9486" max="9486" width="17.7109375" style="5" customWidth="1"/>
    <col min="9487" max="9487" width="16.7109375" style="5" customWidth="1"/>
    <col min="9488" max="9488" width="18.85546875" style="5" customWidth="1"/>
    <col min="9489" max="9489" width="15.85546875" style="5" customWidth="1"/>
    <col min="9490" max="9490" width="14.5703125" style="5" customWidth="1"/>
    <col min="9491" max="9491" width="17.28515625" style="5" customWidth="1"/>
    <col min="9492" max="9492" width="17" style="5" customWidth="1"/>
    <col min="9493" max="9493" width="18.140625" style="5" customWidth="1"/>
    <col min="9494" max="9494" width="16.42578125" style="5" customWidth="1"/>
    <col min="9495" max="9495" width="17.85546875" style="5" customWidth="1"/>
    <col min="9496" max="9496" width="20.28515625" style="5" customWidth="1"/>
    <col min="9497" max="9497" width="38.28515625" style="5" customWidth="1"/>
    <col min="9498" max="9498" width="18.140625" style="5" customWidth="1"/>
    <col min="9499" max="9499" width="17.140625" style="5" customWidth="1"/>
    <col min="9500" max="9500" width="18.5703125" style="5" customWidth="1"/>
    <col min="9501" max="9501" width="19.5703125" style="5" customWidth="1"/>
    <col min="9502" max="9502" width="17.42578125" style="5" customWidth="1"/>
    <col min="9503" max="9503" width="17" style="5" customWidth="1"/>
    <col min="9504" max="9504" width="15.85546875" style="5" customWidth="1"/>
    <col min="9505" max="9505" width="15" style="5" customWidth="1"/>
    <col min="9506" max="9506" width="16.85546875" style="5" customWidth="1"/>
    <col min="9507" max="9507" width="15.7109375" style="5" customWidth="1"/>
    <col min="9508" max="9508" width="19.140625" style="5" customWidth="1"/>
    <col min="9509" max="9509" width="38.7109375" style="5" customWidth="1"/>
    <col min="9510" max="9511" width="18.28515625" style="5" customWidth="1"/>
    <col min="9512" max="9512" width="19.85546875" style="5" customWidth="1"/>
    <col min="9513" max="9513" width="18.85546875" style="5" customWidth="1"/>
    <col min="9514" max="9514" width="15" style="5" customWidth="1"/>
    <col min="9515" max="9515" width="17" style="5" customWidth="1"/>
    <col min="9516" max="9516" width="14.7109375" style="5" customWidth="1"/>
    <col min="9517" max="9517" width="15.42578125" style="5" customWidth="1"/>
    <col min="9518" max="9518" width="12.5703125" style="5" customWidth="1"/>
    <col min="9519" max="9519" width="14.28515625" style="5" customWidth="1"/>
    <col min="9520" max="9520" width="16.140625" style="5" customWidth="1"/>
    <col min="9521" max="9521" width="38.7109375" style="5" customWidth="1"/>
    <col min="9522" max="9522" width="19.7109375" style="5" customWidth="1"/>
    <col min="9523" max="9523" width="20.42578125" style="5" customWidth="1"/>
    <col min="9524" max="9524" width="19.28515625" style="5" customWidth="1"/>
    <col min="9525" max="9525" width="19.85546875" style="5" customWidth="1"/>
    <col min="9526" max="9526" width="17.85546875" style="5" customWidth="1"/>
    <col min="9527" max="9527" width="15.85546875" style="5" customWidth="1"/>
    <col min="9528" max="9528" width="19" style="5" customWidth="1"/>
    <col min="9529" max="9529" width="17.7109375" style="5" customWidth="1"/>
    <col min="9530" max="9530" width="18.5703125" style="5" customWidth="1"/>
    <col min="9531" max="9531" width="17" style="5" customWidth="1"/>
    <col min="9532" max="9532" width="18.28515625" style="5" customWidth="1"/>
    <col min="9533" max="9728" width="9.140625" style="5"/>
    <col min="9729" max="9729" width="38.85546875" style="5" customWidth="1"/>
    <col min="9730" max="9730" width="18.28515625" style="5" customWidth="1"/>
    <col min="9731" max="9731" width="17.5703125" style="5" customWidth="1"/>
    <col min="9732" max="9732" width="15.85546875" style="5" customWidth="1"/>
    <col min="9733" max="9733" width="15.7109375" style="5" customWidth="1"/>
    <col min="9734" max="9734" width="16.140625" style="5" customWidth="1"/>
    <col min="9735" max="9735" width="15" style="5" customWidth="1"/>
    <col min="9736" max="9736" width="15.7109375" style="5" customWidth="1"/>
    <col min="9737" max="9737" width="16.140625" style="5" customWidth="1"/>
    <col min="9738" max="9738" width="15.42578125" style="5" customWidth="1"/>
    <col min="9739" max="9739" width="15.85546875" style="5" customWidth="1"/>
    <col min="9740" max="9740" width="21.28515625" style="5" customWidth="1"/>
    <col min="9741" max="9741" width="38.28515625" style="5" customWidth="1"/>
    <col min="9742" max="9742" width="17.7109375" style="5" customWidth="1"/>
    <col min="9743" max="9743" width="16.7109375" style="5" customWidth="1"/>
    <col min="9744" max="9744" width="18.85546875" style="5" customWidth="1"/>
    <col min="9745" max="9745" width="15.85546875" style="5" customWidth="1"/>
    <col min="9746" max="9746" width="14.5703125" style="5" customWidth="1"/>
    <col min="9747" max="9747" width="17.28515625" style="5" customWidth="1"/>
    <col min="9748" max="9748" width="17" style="5" customWidth="1"/>
    <col min="9749" max="9749" width="18.140625" style="5" customWidth="1"/>
    <col min="9750" max="9750" width="16.42578125" style="5" customWidth="1"/>
    <col min="9751" max="9751" width="17.85546875" style="5" customWidth="1"/>
    <col min="9752" max="9752" width="20.28515625" style="5" customWidth="1"/>
    <col min="9753" max="9753" width="38.28515625" style="5" customWidth="1"/>
    <col min="9754" max="9754" width="18.140625" style="5" customWidth="1"/>
    <col min="9755" max="9755" width="17.140625" style="5" customWidth="1"/>
    <col min="9756" max="9756" width="18.5703125" style="5" customWidth="1"/>
    <col min="9757" max="9757" width="19.5703125" style="5" customWidth="1"/>
    <col min="9758" max="9758" width="17.42578125" style="5" customWidth="1"/>
    <col min="9759" max="9759" width="17" style="5" customWidth="1"/>
    <col min="9760" max="9760" width="15.85546875" style="5" customWidth="1"/>
    <col min="9761" max="9761" width="15" style="5" customWidth="1"/>
    <col min="9762" max="9762" width="16.85546875" style="5" customWidth="1"/>
    <col min="9763" max="9763" width="15.7109375" style="5" customWidth="1"/>
    <col min="9764" max="9764" width="19.140625" style="5" customWidth="1"/>
    <col min="9765" max="9765" width="38.7109375" style="5" customWidth="1"/>
    <col min="9766" max="9767" width="18.28515625" style="5" customWidth="1"/>
    <col min="9768" max="9768" width="19.85546875" style="5" customWidth="1"/>
    <col min="9769" max="9769" width="18.85546875" style="5" customWidth="1"/>
    <col min="9770" max="9770" width="15" style="5" customWidth="1"/>
    <col min="9771" max="9771" width="17" style="5" customWidth="1"/>
    <col min="9772" max="9772" width="14.7109375" style="5" customWidth="1"/>
    <col min="9773" max="9773" width="15.42578125" style="5" customWidth="1"/>
    <col min="9774" max="9774" width="12.5703125" style="5" customWidth="1"/>
    <col min="9775" max="9775" width="14.28515625" style="5" customWidth="1"/>
    <col min="9776" max="9776" width="16.140625" style="5" customWidth="1"/>
    <col min="9777" max="9777" width="38.7109375" style="5" customWidth="1"/>
    <col min="9778" max="9778" width="19.7109375" style="5" customWidth="1"/>
    <col min="9779" max="9779" width="20.42578125" style="5" customWidth="1"/>
    <col min="9780" max="9780" width="19.28515625" style="5" customWidth="1"/>
    <col min="9781" max="9781" width="19.85546875" style="5" customWidth="1"/>
    <col min="9782" max="9782" width="17.85546875" style="5" customWidth="1"/>
    <col min="9783" max="9783" width="15.85546875" style="5" customWidth="1"/>
    <col min="9784" max="9784" width="19" style="5" customWidth="1"/>
    <col min="9785" max="9785" width="17.7109375" style="5" customWidth="1"/>
    <col min="9786" max="9786" width="18.5703125" style="5" customWidth="1"/>
    <col min="9787" max="9787" width="17" style="5" customWidth="1"/>
    <col min="9788" max="9788" width="18.28515625" style="5" customWidth="1"/>
    <col min="9789" max="9984" width="9.140625" style="5"/>
    <col min="9985" max="9985" width="38.85546875" style="5" customWidth="1"/>
    <col min="9986" max="9986" width="18.28515625" style="5" customWidth="1"/>
    <col min="9987" max="9987" width="17.5703125" style="5" customWidth="1"/>
    <col min="9988" max="9988" width="15.85546875" style="5" customWidth="1"/>
    <col min="9989" max="9989" width="15.7109375" style="5" customWidth="1"/>
    <col min="9990" max="9990" width="16.140625" style="5" customWidth="1"/>
    <col min="9991" max="9991" width="15" style="5" customWidth="1"/>
    <col min="9992" max="9992" width="15.7109375" style="5" customWidth="1"/>
    <col min="9993" max="9993" width="16.140625" style="5" customWidth="1"/>
    <col min="9994" max="9994" width="15.42578125" style="5" customWidth="1"/>
    <col min="9995" max="9995" width="15.85546875" style="5" customWidth="1"/>
    <col min="9996" max="9996" width="21.28515625" style="5" customWidth="1"/>
    <col min="9997" max="9997" width="38.28515625" style="5" customWidth="1"/>
    <col min="9998" max="9998" width="17.7109375" style="5" customWidth="1"/>
    <col min="9999" max="9999" width="16.7109375" style="5" customWidth="1"/>
    <col min="10000" max="10000" width="18.85546875" style="5" customWidth="1"/>
    <col min="10001" max="10001" width="15.85546875" style="5" customWidth="1"/>
    <col min="10002" max="10002" width="14.5703125" style="5" customWidth="1"/>
    <col min="10003" max="10003" width="17.28515625" style="5" customWidth="1"/>
    <col min="10004" max="10004" width="17" style="5" customWidth="1"/>
    <col min="10005" max="10005" width="18.140625" style="5" customWidth="1"/>
    <col min="10006" max="10006" width="16.42578125" style="5" customWidth="1"/>
    <col min="10007" max="10007" width="17.85546875" style="5" customWidth="1"/>
    <col min="10008" max="10008" width="20.28515625" style="5" customWidth="1"/>
    <col min="10009" max="10009" width="38.28515625" style="5" customWidth="1"/>
    <col min="10010" max="10010" width="18.140625" style="5" customWidth="1"/>
    <col min="10011" max="10011" width="17.140625" style="5" customWidth="1"/>
    <col min="10012" max="10012" width="18.5703125" style="5" customWidth="1"/>
    <col min="10013" max="10013" width="19.5703125" style="5" customWidth="1"/>
    <col min="10014" max="10014" width="17.42578125" style="5" customWidth="1"/>
    <col min="10015" max="10015" width="17" style="5" customWidth="1"/>
    <col min="10016" max="10016" width="15.85546875" style="5" customWidth="1"/>
    <col min="10017" max="10017" width="15" style="5" customWidth="1"/>
    <col min="10018" max="10018" width="16.85546875" style="5" customWidth="1"/>
    <col min="10019" max="10019" width="15.7109375" style="5" customWidth="1"/>
    <col min="10020" max="10020" width="19.140625" style="5" customWidth="1"/>
    <col min="10021" max="10021" width="38.7109375" style="5" customWidth="1"/>
    <col min="10022" max="10023" width="18.28515625" style="5" customWidth="1"/>
    <col min="10024" max="10024" width="19.85546875" style="5" customWidth="1"/>
    <col min="10025" max="10025" width="18.85546875" style="5" customWidth="1"/>
    <col min="10026" max="10026" width="15" style="5" customWidth="1"/>
    <col min="10027" max="10027" width="17" style="5" customWidth="1"/>
    <col min="10028" max="10028" width="14.7109375" style="5" customWidth="1"/>
    <col min="10029" max="10029" width="15.42578125" style="5" customWidth="1"/>
    <col min="10030" max="10030" width="12.5703125" style="5" customWidth="1"/>
    <col min="10031" max="10031" width="14.28515625" style="5" customWidth="1"/>
    <col min="10032" max="10032" width="16.140625" style="5" customWidth="1"/>
    <col min="10033" max="10033" width="38.7109375" style="5" customWidth="1"/>
    <col min="10034" max="10034" width="19.7109375" style="5" customWidth="1"/>
    <col min="10035" max="10035" width="20.42578125" style="5" customWidth="1"/>
    <col min="10036" max="10036" width="19.28515625" style="5" customWidth="1"/>
    <col min="10037" max="10037" width="19.85546875" style="5" customWidth="1"/>
    <col min="10038" max="10038" width="17.85546875" style="5" customWidth="1"/>
    <col min="10039" max="10039" width="15.85546875" style="5" customWidth="1"/>
    <col min="10040" max="10040" width="19" style="5" customWidth="1"/>
    <col min="10041" max="10041" width="17.7109375" style="5" customWidth="1"/>
    <col min="10042" max="10042" width="18.5703125" style="5" customWidth="1"/>
    <col min="10043" max="10043" width="17" style="5" customWidth="1"/>
    <col min="10044" max="10044" width="18.28515625" style="5" customWidth="1"/>
    <col min="10045" max="10240" width="9.140625" style="5"/>
    <col min="10241" max="10241" width="38.85546875" style="5" customWidth="1"/>
    <col min="10242" max="10242" width="18.28515625" style="5" customWidth="1"/>
    <col min="10243" max="10243" width="17.5703125" style="5" customWidth="1"/>
    <col min="10244" max="10244" width="15.85546875" style="5" customWidth="1"/>
    <col min="10245" max="10245" width="15.7109375" style="5" customWidth="1"/>
    <col min="10246" max="10246" width="16.140625" style="5" customWidth="1"/>
    <col min="10247" max="10247" width="15" style="5" customWidth="1"/>
    <col min="10248" max="10248" width="15.7109375" style="5" customWidth="1"/>
    <col min="10249" max="10249" width="16.140625" style="5" customWidth="1"/>
    <col min="10250" max="10250" width="15.42578125" style="5" customWidth="1"/>
    <col min="10251" max="10251" width="15.85546875" style="5" customWidth="1"/>
    <col min="10252" max="10252" width="21.28515625" style="5" customWidth="1"/>
    <col min="10253" max="10253" width="38.28515625" style="5" customWidth="1"/>
    <col min="10254" max="10254" width="17.7109375" style="5" customWidth="1"/>
    <col min="10255" max="10255" width="16.7109375" style="5" customWidth="1"/>
    <col min="10256" max="10256" width="18.85546875" style="5" customWidth="1"/>
    <col min="10257" max="10257" width="15.85546875" style="5" customWidth="1"/>
    <col min="10258" max="10258" width="14.5703125" style="5" customWidth="1"/>
    <col min="10259" max="10259" width="17.28515625" style="5" customWidth="1"/>
    <col min="10260" max="10260" width="17" style="5" customWidth="1"/>
    <col min="10261" max="10261" width="18.140625" style="5" customWidth="1"/>
    <col min="10262" max="10262" width="16.42578125" style="5" customWidth="1"/>
    <col min="10263" max="10263" width="17.85546875" style="5" customWidth="1"/>
    <col min="10264" max="10264" width="20.28515625" style="5" customWidth="1"/>
    <col min="10265" max="10265" width="38.28515625" style="5" customWidth="1"/>
    <col min="10266" max="10266" width="18.140625" style="5" customWidth="1"/>
    <col min="10267" max="10267" width="17.140625" style="5" customWidth="1"/>
    <col min="10268" max="10268" width="18.5703125" style="5" customWidth="1"/>
    <col min="10269" max="10269" width="19.5703125" style="5" customWidth="1"/>
    <col min="10270" max="10270" width="17.42578125" style="5" customWidth="1"/>
    <col min="10271" max="10271" width="17" style="5" customWidth="1"/>
    <col min="10272" max="10272" width="15.85546875" style="5" customWidth="1"/>
    <col min="10273" max="10273" width="15" style="5" customWidth="1"/>
    <col min="10274" max="10274" width="16.85546875" style="5" customWidth="1"/>
    <col min="10275" max="10275" width="15.7109375" style="5" customWidth="1"/>
    <col min="10276" max="10276" width="19.140625" style="5" customWidth="1"/>
    <col min="10277" max="10277" width="38.7109375" style="5" customWidth="1"/>
    <col min="10278" max="10279" width="18.28515625" style="5" customWidth="1"/>
    <col min="10280" max="10280" width="19.85546875" style="5" customWidth="1"/>
    <col min="10281" max="10281" width="18.85546875" style="5" customWidth="1"/>
    <col min="10282" max="10282" width="15" style="5" customWidth="1"/>
    <col min="10283" max="10283" width="17" style="5" customWidth="1"/>
    <col min="10284" max="10284" width="14.7109375" style="5" customWidth="1"/>
    <col min="10285" max="10285" width="15.42578125" style="5" customWidth="1"/>
    <col min="10286" max="10286" width="12.5703125" style="5" customWidth="1"/>
    <col min="10287" max="10287" width="14.28515625" style="5" customWidth="1"/>
    <col min="10288" max="10288" width="16.140625" style="5" customWidth="1"/>
    <col min="10289" max="10289" width="38.7109375" style="5" customWidth="1"/>
    <col min="10290" max="10290" width="19.7109375" style="5" customWidth="1"/>
    <col min="10291" max="10291" width="20.42578125" style="5" customWidth="1"/>
    <col min="10292" max="10292" width="19.28515625" style="5" customWidth="1"/>
    <col min="10293" max="10293" width="19.85546875" style="5" customWidth="1"/>
    <col min="10294" max="10294" width="17.85546875" style="5" customWidth="1"/>
    <col min="10295" max="10295" width="15.85546875" style="5" customWidth="1"/>
    <col min="10296" max="10296" width="19" style="5" customWidth="1"/>
    <col min="10297" max="10297" width="17.7109375" style="5" customWidth="1"/>
    <col min="10298" max="10298" width="18.5703125" style="5" customWidth="1"/>
    <col min="10299" max="10299" width="17" style="5" customWidth="1"/>
    <col min="10300" max="10300" width="18.28515625" style="5" customWidth="1"/>
    <col min="10301" max="10496" width="9.140625" style="5"/>
    <col min="10497" max="10497" width="38.85546875" style="5" customWidth="1"/>
    <col min="10498" max="10498" width="18.28515625" style="5" customWidth="1"/>
    <col min="10499" max="10499" width="17.5703125" style="5" customWidth="1"/>
    <col min="10500" max="10500" width="15.85546875" style="5" customWidth="1"/>
    <col min="10501" max="10501" width="15.7109375" style="5" customWidth="1"/>
    <col min="10502" max="10502" width="16.140625" style="5" customWidth="1"/>
    <col min="10503" max="10503" width="15" style="5" customWidth="1"/>
    <col min="10504" max="10504" width="15.7109375" style="5" customWidth="1"/>
    <col min="10505" max="10505" width="16.140625" style="5" customWidth="1"/>
    <col min="10506" max="10506" width="15.42578125" style="5" customWidth="1"/>
    <col min="10507" max="10507" width="15.85546875" style="5" customWidth="1"/>
    <col min="10508" max="10508" width="21.28515625" style="5" customWidth="1"/>
    <col min="10509" max="10509" width="38.28515625" style="5" customWidth="1"/>
    <col min="10510" max="10510" width="17.7109375" style="5" customWidth="1"/>
    <col min="10511" max="10511" width="16.7109375" style="5" customWidth="1"/>
    <col min="10512" max="10512" width="18.85546875" style="5" customWidth="1"/>
    <col min="10513" max="10513" width="15.85546875" style="5" customWidth="1"/>
    <col min="10514" max="10514" width="14.5703125" style="5" customWidth="1"/>
    <col min="10515" max="10515" width="17.28515625" style="5" customWidth="1"/>
    <col min="10516" max="10516" width="17" style="5" customWidth="1"/>
    <col min="10517" max="10517" width="18.140625" style="5" customWidth="1"/>
    <col min="10518" max="10518" width="16.42578125" style="5" customWidth="1"/>
    <col min="10519" max="10519" width="17.85546875" style="5" customWidth="1"/>
    <col min="10520" max="10520" width="20.28515625" style="5" customWidth="1"/>
    <col min="10521" max="10521" width="38.28515625" style="5" customWidth="1"/>
    <col min="10522" max="10522" width="18.140625" style="5" customWidth="1"/>
    <col min="10523" max="10523" width="17.140625" style="5" customWidth="1"/>
    <col min="10524" max="10524" width="18.5703125" style="5" customWidth="1"/>
    <col min="10525" max="10525" width="19.5703125" style="5" customWidth="1"/>
    <col min="10526" max="10526" width="17.42578125" style="5" customWidth="1"/>
    <col min="10527" max="10527" width="17" style="5" customWidth="1"/>
    <col min="10528" max="10528" width="15.85546875" style="5" customWidth="1"/>
    <col min="10529" max="10529" width="15" style="5" customWidth="1"/>
    <col min="10530" max="10530" width="16.85546875" style="5" customWidth="1"/>
    <col min="10531" max="10531" width="15.7109375" style="5" customWidth="1"/>
    <col min="10532" max="10532" width="19.140625" style="5" customWidth="1"/>
    <col min="10533" max="10533" width="38.7109375" style="5" customWidth="1"/>
    <col min="10534" max="10535" width="18.28515625" style="5" customWidth="1"/>
    <col min="10536" max="10536" width="19.85546875" style="5" customWidth="1"/>
    <col min="10537" max="10537" width="18.85546875" style="5" customWidth="1"/>
    <col min="10538" max="10538" width="15" style="5" customWidth="1"/>
    <col min="10539" max="10539" width="17" style="5" customWidth="1"/>
    <col min="10540" max="10540" width="14.7109375" style="5" customWidth="1"/>
    <col min="10541" max="10541" width="15.42578125" style="5" customWidth="1"/>
    <col min="10542" max="10542" width="12.5703125" style="5" customWidth="1"/>
    <col min="10543" max="10543" width="14.28515625" style="5" customWidth="1"/>
    <col min="10544" max="10544" width="16.140625" style="5" customWidth="1"/>
    <col min="10545" max="10545" width="38.7109375" style="5" customWidth="1"/>
    <col min="10546" max="10546" width="19.7109375" style="5" customWidth="1"/>
    <col min="10547" max="10547" width="20.42578125" style="5" customWidth="1"/>
    <col min="10548" max="10548" width="19.28515625" style="5" customWidth="1"/>
    <col min="10549" max="10549" width="19.85546875" style="5" customWidth="1"/>
    <col min="10550" max="10550" width="17.85546875" style="5" customWidth="1"/>
    <col min="10551" max="10551" width="15.85546875" style="5" customWidth="1"/>
    <col min="10552" max="10552" width="19" style="5" customWidth="1"/>
    <col min="10553" max="10553" width="17.7109375" style="5" customWidth="1"/>
    <col min="10554" max="10554" width="18.5703125" style="5" customWidth="1"/>
    <col min="10555" max="10555" width="17" style="5" customWidth="1"/>
    <col min="10556" max="10556" width="18.28515625" style="5" customWidth="1"/>
    <col min="10557" max="10752" width="9.140625" style="5"/>
    <col min="10753" max="10753" width="38.85546875" style="5" customWidth="1"/>
    <col min="10754" max="10754" width="18.28515625" style="5" customWidth="1"/>
    <col min="10755" max="10755" width="17.5703125" style="5" customWidth="1"/>
    <col min="10756" max="10756" width="15.85546875" style="5" customWidth="1"/>
    <col min="10757" max="10757" width="15.7109375" style="5" customWidth="1"/>
    <col min="10758" max="10758" width="16.140625" style="5" customWidth="1"/>
    <col min="10759" max="10759" width="15" style="5" customWidth="1"/>
    <col min="10760" max="10760" width="15.7109375" style="5" customWidth="1"/>
    <col min="10761" max="10761" width="16.140625" style="5" customWidth="1"/>
    <col min="10762" max="10762" width="15.42578125" style="5" customWidth="1"/>
    <col min="10763" max="10763" width="15.85546875" style="5" customWidth="1"/>
    <col min="10764" max="10764" width="21.28515625" style="5" customWidth="1"/>
    <col min="10765" max="10765" width="38.28515625" style="5" customWidth="1"/>
    <col min="10766" max="10766" width="17.7109375" style="5" customWidth="1"/>
    <col min="10767" max="10767" width="16.7109375" style="5" customWidth="1"/>
    <col min="10768" max="10768" width="18.85546875" style="5" customWidth="1"/>
    <col min="10769" max="10769" width="15.85546875" style="5" customWidth="1"/>
    <col min="10770" max="10770" width="14.5703125" style="5" customWidth="1"/>
    <col min="10771" max="10771" width="17.28515625" style="5" customWidth="1"/>
    <col min="10772" max="10772" width="17" style="5" customWidth="1"/>
    <col min="10773" max="10773" width="18.140625" style="5" customWidth="1"/>
    <col min="10774" max="10774" width="16.42578125" style="5" customWidth="1"/>
    <col min="10775" max="10775" width="17.85546875" style="5" customWidth="1"/>
    <col min="10776" max="10776" width="20.28515625" style="5" customWidth="1"/>
    <col min="10777" max="10777" width="38.28515625" style="5" customWidth="1"/>
    <col min="10778" max="10778" width="18.140625" style="5" customWidth="1"/>
    <col min="10779" max="10779" width="17.140625" style="5" customWidth="1"/>
    <col min="10780" max="10780" width="18.5703125" style="5" customWidth="1"/>
    <col min="10781" max="10781" width="19.5703125" style="5" customWidth="1"/>
    <col min="10782" max="10782" width="17.42578125" style="5" customWidth="1"/>
    <col min="10783" max="10783" width="17" style="5" customWidth="1"/>
    <col min="10784" max="10784" width="15.85546875" style="5" customWidth="1"/>
    <col min="10785" max="10785" width="15" style="5" customWidth="1"/>
    <col min="10786" max="10786" width="16.85546875" style="5" customWidth="1"/>
    <col min="10787" max="10787" width="15.7109375" style="5" customWidth="1"/>
    <col min="10788" max="10788" width="19.140625" style="5" customWidth="1"/>
    <col min="10789" max="10789" width="38.7109375" style="5" customWidth="1"/>
    <col min="10790" max="10791" width="18.28515625" style="5" customWidth="1"/>
    <col min="10792" max="10792" width="19.85546875" style="5" customWidth="1"/>
    <col min="10793" max="10793" width="18.85546875" style="5" customWidth="1"/>
    <col min="10794" max="10794" width="15" style="5" customWidth="1"/>
    <col min="10795" max="10795" width="17" style="5" customWidth="1"/>
    <col min="10796" max="10796" width="14.7109375" style="5" customWidth="1"/>
    <col min="10797" max="10797" width="15.42578125" style="5" customWidth="1"/>
    <col min="10798" max="10798" width="12.5703125" style="5" customWidth="1"/>
    <col min="10799" max="10799" width="14.28515625" style="5" customWidth="1"/>
    <col min="10800" max="10800" width="16.140625" style="5" customWidth="1"/>
    <col min="10801" max="10801" width="38.7109375" style="5" customWidth="1"/>
    <col min="10802" max="10802" width="19.7109375" style="5" customWidth="1"/>
    <col min="10803" max="10803" width="20.42578125" style="5" customWidth="1"/>
    <col min="10804" max="10804" width="19.28515625" style="5" customWidth="1"/>
    <col min="10805" max="10805" width="19.85546875" style="5" customWidth="1"/>
    <col min="10806" max="10806" width="17.85546875" style="5" customWidth="1"/>
    <col min="10807" max="10807" width="15.85546875" style="5" customWidth="1"/>
    <col min="10808" max="10808" width="19" style="5" customWidth="1"/>
    <col min="10809" max="10809" width="17.7109375" style="5" customWidth="1"/>
    <col min="10810" max="10810" width="18.5703125" style="5" customWidth="1"/>
    <col min="10811" max="10811" width="17" style="5" customWidth="1"/>
    <col min="10812" max="10812" width="18.28515625" style="5" customWidth="1"/>
    <col min="10813" max="11008" width="9.140625" style="5"/>
    <col min="11009" max="11009" width="38.85546875" style="5" customWidth="1"/>
    <col min="11010" max="11010" width="18.28515625" style="5" customWidth="1"/>
    <col min="11011" max="11011" width="17.5703125" style="5" customWidth="1"/>
    <col min="11012" max="11012" width="15.85546875" style="5" customWidth="1"/>
    <col min="11013" max="11013" width="15.7109375" style="5" customWidth="1"/>
    <col min="11014" max="11014" width="16.140625" style="5" customWidth="1"/>
    <col min="11015" max="11015" width="15" style="5" customWidth="1"/>
    <col min="11016" max="11016" width="15.7109375" style="5" customWidth="1"/>
    <col min="11017" max="11017" width="16.140625" style="5" customWidth="1"/>
    <col min="11018" max="11018" width="15.42578125" style="5" customWidth="1"/>
    <col min="11019" max="11019" width="15.85546875" style="5" customWidth="1"/>
    <col min="11020" max="11020" width="21.28515625" style="5" customWidth="1"/>
    <col min="11021" max="11021" width="38.28515625" style="5" customWidth="1"/>
    <col min="11022" max="11022" width="17.7109375" style="5" customWidth="1"/>
    <col min="11023" max="11023" width="16.7109375" style="5" customWidth="1"/>
    <col min="11024" max="11024" width="18.85546875" style="5" customWidth="1"/>
    <col min="11025" max="11025" width="15.85546875" style="5" customWidth="1"/>
    <col min="11026" max="11026" width="14.5703125" style="5" customWidth="1"/>
    <col min="11027" max="11027" width="17.28515625" style="5" customWidth="1"/>
    <col min="11028" max="11028" width="17" style="5" customWidth="1"/>
    <col min="11029" max="11029" width="18.140625" style="5" customWidth="1"/>
    <col min="11030" max="11030" width="16.42578125" style="5" customWidth="1"/>
    <col min="11031" max="11031" width="17.85546875" style="5" customWidth="1"/>
    <col min="11032" max="11032" width="20.28515625" style="5" customWidth="1"/>
    <col min="11033" max="11033" width="38.28515625" style="5" customWidth="1"/>
    <col min="11034" max="11034" width="18.140625" style="5" customWidth="1"/>
    <col min="11035" max="11035" width="17.140625" style="5" customWidth="1"/>
    <col min="11036" max="11036" width="18.5703125" style="5" customWidth="1"/>
    <col min="11037" max="11037" width="19.5703125" style="5" customWidth="1"/>
    <col min="11038" max="11038" width="17.42578125" style="5" customWidth="1"/>
    <col min="11039" max="11039" width="17" style="5" customWidth="1"/>
    <col min="11040" max="11040" width="15.85546875" style="5" customWidth="1"/>
    <col min="11041" max="11041" width="15" style="5" customWidth="1"/>
    <col min="11042" max="11042" width="16.85546875" style="5" customWidth="1"/>
    <col min="11043" max="11043" width="15.7109375" style="5" customWidth="1"/>
    <col min="11044" max="11044" width="19.140625" style="5" customWidth="1"/>
    <col min="11045" max="11045" width="38.7109375" style="5" customWidth="1"/>
    <col min="11046" max="11047" width="18.28515625" style="5" customWidth="1"/>
    <col min="11048" max="11048" width="19.85546875" style="5" customWidth="1"/>
    <col min="11049" max="11049" width="18.85546875" style="5" customWidth="1"/>
    <col min="11050" max="11050" width="15" style="5" customWidth="1"/>
    <col min="11051" max="11051" width="17" style="5" customWidth="1"/>
    <col min="11052" max="11052" width="14.7109375" style="5" customWidth="1"/>
    <col min="11053" max="11053" width="15.42578125" style="5" customWidth="1"/>
    <col min="11054" max="11054" width="12.5703125" style="5" customWidth="1"/>
    <col min="11055" max="11055" width="14.28515625" style="5" customWidth="1"/>
    <col min="11056" max="11056" width="16.140625" style="5" customWidth="1"/>
    <col min="11057" max="11057" width="38.7109375" style="5" customWidth="1"/>
    <col min="11058" max="11058" width="19.7109375" style="5" customWidth="1"/>
    <col min="11059" max="11059" width="20.42578125" style="5" customWidth="1"/>
    <col min="11060" max="11060" width="19.28515625" style="5" customWidth="1"/>
    <col min="11061" max="11061" width="19.85546875" style="5" customWidth="1"/>
    <col min="11062" max="11062" width="17.85546875" style="5" customWidth="1"/>
    <col min="11063" max="11063" width="15.85546875" style="5" customWidth="1"/>
    <col min="11064" max="11064" width="19" style="5" customWidth="1"/>
    <col min="11065" max="11065" width="17.7109375" style="5" customWidth="1"/>
    <col min="11066" max="11066" width="18.5703125" style="5" customWidth="1"/>
    <col min="11067" max="11067" width="17" style="5" customWidth="1"/>
    <col min="11068" max="11068" width="18.28515625" style="5" customWidth="1"/>
    <col min="11069" max="11264" width="9.140625" style="5"/>
    <col min="11265" max="11265" width="38.85546875" style="5" customWidth="1"/>
    <col min="11266" max="11266" width="18.28515625" style="5" customWidth="1"/>
    <col min="11267" max="11267" width="17.5703125" style="5" customWidth="1"/>
    <col min="11268" max="11268" width="15.85546875" style="5" customWidth="1"/>
    <col min="11269" max="11269" width="15.7109375" style="5" customWidth="1"/>
    <col min="11270" max="11270" width="16.140625" style="5" customWidth="1"/>
    <col min="11271" max="11271" width="15" style="5" customWidth="1"/>
    <col min="11272" max="11272" width="15.7109375" style="5" customWidth="1"/>
    <col min="11273" max="11273" width="16.140625" style="5" customWidth="1"/>
    <col min="11274" max="11274" width="15.42578125" style="5" customWidth="1"/>
    <col min="11275" max="11275" width="15.85546875" style="5" customWidth="1"/>
    <col min="11276" max="11276" width="21.28515625" style="5" customWidth="1"/>
    <col min="11277" max="11277" width="38.28515625" style="5" customWidth="1"/>
    <col min="11278" max="11278" width="17.7109375" style="5" customWidth="1"/>
    <col min="11279" max="11279" width="16.7109375" style="5" customWidth="1"/>
    <col min="11280" max="11280" width="18.85546875" style="5" customWidth="1"/>
    <col min="11281" max="11281" width="15.85546875" style="5" customWidth="1"/>
    <col min="11282" max="11282" width="14.5703125" style="5" customWidth="1"/>
    <col min="11283" max="11283" width="17.28515625" style="5" customWidth="1"/>
    <col min="11284" max="11284" width="17" style="5" customWidth="1"/>
    <col min="11285" max="11285" width="18.140625" style="5" customWidth="1"/>
    <col min="11286" max="11286" width="16.42578125" style="5" customWidth="1"/>
    <col min="11287" max="11287" width="17.85546875" style="5" customWidth="1"/>
    <col min="11288" max="11288" width="20.28515625" style="5" customWidth="1"/>
    <col min="11289" max="11289" width="38.28515625" style="5" customWidth="1"/>
    <col min="11290" max="11290" width="18.140625" style="5" customWidth="1"/>
    <col min="11291" max="11291" width="17.140625" style="5" customWidth="1"/>
    <col min="11292" max="11292" width="18.5703125" style="5" customWidth="1"/>
    <col min="11293" max="11293" width="19.5703125" style="5" customWidth="1"/>
    <col min="11294" max="11294" width="17.42578125" style="5" customWidth="1"/>
    <col min="11295" max="11295" width="17" style="5" customWidth="1"/>
    <col min="11296" max="11296" width="15.85546875" style="5" customWidth="1"/>
    <col min="11297" max="11297" width="15" style="5" customWidth="1"/>
    <col min="11298" max="11298" width="16.85546875" style="5" customWidth="1"/>
    <col min="11299" max="11299" width="15.7109375" style="5" customWidth="1"/>
    <col min="11300" max="11300" width="19.140625" style="5" customWidth="1"/>
    <col min="11301" max="11301" width="38.7109375" style="5" customWidth="1"/>
    <col min="11302" max="11303" width="18.28515625" style="5" customWidth="1"/>
    <col min="11304" max="11304" width="19.85546875" style="5" customWidth="1"/>
    <col min="11305" max="11305" width="18.85546875" style="5" customWidth="1"/>
    <col min="11306" max="11306" width="15" style="5" customWidth="1"/>
    <col min="11307" max="11307" width="17" style="5" customWidth="1"/>
    <col min="11308" max="11308" width="14.7109375" style="5" customWidth="1"/>
    <col min="11309" max="11309" width="15.42578125" style="5" customWidth="1"/>
    <col min="11310" max="11310" width="12.5703125" style="5" customWidth="1"/>
    <col min="11311" max="11311" width="14.28515625" style="5" customWidth="1"/>
    <col min="11312" max="11312" width="16.140625" style="5" customWidth="1"/>
    <col min="11313" max="11313" width="38.7109375" style="5" customWidth="1"/>
    <col min="11314" max="11314" width="19.7109375" style="5" customWidth="1"/>
    <col min="11315" max="11315" width="20.42578125" style="5" customWidth="1"/>
    <col min="11316" max="11316" width="19.28515625" style="5" customWidth="1"/>
    <col min="11317" max="11317" width="19.85546875" style="5" customWidth="1"/>
    <col min="11318" max="11318" width="17.85546875" style="5" customWidth="1"/>
    <col min="11319" max="11319" width="15.85546875" style="5" customWidth="1"/>
    <col min="11320" max="11320" width="19" style="5" customWidth="1"/>
    <col min="11321" max="11321" width="17.7109375" style="5" customWidth="1"/>
    <col min="11322" max="11322" width="18.5703125" style="5" customWidth="1"/>
    <col min="11323" max="11323" width="17" style="5" customWidth="1"/>
    <col min="11324" max="11324" width="18.28515625" style="5" customWidth="1"/>
    <col min="11325" max="11520" width="9.140625" style="5"/>
    <col min="11521" max="11521" width="38.85546875" style="5" customWidth="1"/>
    <col min="11522" max="11522" width="18.28515625" style="5" customWidth="1"/>
    <col min="11523" max="11523" width="17.5703125" style="5" customWidth="1"/>
    <col min="11524" max="11524" width="15.85546875" style="5" customWidth="1"/>
    <col min="11525" max="11525" width="15.7109375" style="5" customWidth="1"/>
    <col min="11526" max="11526" width="16.140625" style="5" customWidth="1"/>
    <col min="11527" max="11527" width="15" style="5" customWidth="1"/>
    <col min="11528" max="11528" width="15.7109375" style="5" customWidth="1"/>
    <col min="11529" max="11529" width="16.140625" style="5" customWidth="1"/>
    <col min="11530" max="11530" width="15.42578125" style="5" customWidth="1"/>
    <col min="11531" max="11531" width="15.85546875" style="5" customWidth="1"/>
    <col min="11532" max="11532" width="21.28515625" style="5" customWidth="1"/>
    <col min="11533" max="11533" width="38.28515625" style="5" customWidth="1"/>
    <col min="11534" max="11534" width="17.7109375" style="5" customWidth="1"/>
    <col min="11535" max="11535" width="16.7109375" style="5" customWidth="1"/>
    <col min="11536" max="11536" width="18.85546875" style="5" customWidth="1"/>
    <col min="11537" max="11537" width="15.85546875" style="5" customWidth="1"/>
    <col min="11538" max="11538" width="14.5703125" style="5" customWidth="1"/>
    <col min="11539" max="11539" width="17.28515625" style="5" customWidth="1"/>
    <col min="11540" max="11540" width="17" style="5" customWidth="1"/>
    <col min="11541" max="11541" width="18.140625" style="5" customWidth="1"/>
    <col min="11542" max="11542" width="16.42578125" style="5" customWidth="1"/>
    <col min="11543" max="11543" width="17.85546875" style="5" customWidth="1"/>
    <col min="11544" max="11544" width="20.28515625" style="5" customWidth="1"/>
    <col min="11545" max="11545" width="38.28515625" style="5" customWidth="1"/>
    <col min="11546" max="11546" width="18.140625" style="5" customWidth="1"/>
    <col min="11547" max="11547" width="17.140625" style="5" customWidth="1"/>
    <col min="11548" max="11548" width="18.5703125" style="5" customWidth="1"/>
    <col min="11549" max="11549" width="19.5703125" style="5" customWidth="1"/>
    <col min="11550" max="11550" width="17.42578125" style="5" customWidth="1"/>
    <col min="11551" max="11551" width="17" style="5" customWidth="1"/>
    <col min="11552" max="11552" width="15.85546875" style="5" customWidth="1"/>
    <col min="11553" max="11553" width="15" style="5" customWidth="1"/>
    <col min="11554" max="11554" width="16.85546875" style="5" customWidth="1"/>
    <col min="11555" max="11555" width="15.7109375" style="5" customWidth="1"/>
    <col min="11556" max="11556" width="19.140625" style="5" customWidth="1"/>
    <col min="11557" max="11557" width="38.7109375" style="5" customWidth="1"/>
    <col min="11558" max="11559" width="18.28515625" style="5" customWidth="1"/>
    <col min="11560" max="11560" width="19.85546875" style="5" customWidth="1"/>
    <col min="11561" max="11561" width="18.85546875" style="5" customWidth="1"/>
    <col min="11562" max="11562" width="15" style="5" customWidth="1"/>
    <col min="11563" max="11563" width="17" style="5" customWidth="1"/>
    <col min="11564" max="11564" width="14.7109375" style="5" customWidth="1"/>
    <col min="11565" max="11565" width="15.42578125" style="5" customWidth="1"/>
    <col min="11566" max="11566" width="12.5703125" style="5" customWidth="1"/>
    <col min="11567" max="11567" width="14.28515625" style="5" customWidth="1"/>
    <col min="11568" max="11568" width="16.140625" style="5" customWidth="1"/>
    <col min="11569" max="11569" width="38.7109375" style="5" customWidth="1"/>
    <col min="11570" max="11570" width="19.7109375" style="5" customWidth="1"/>
    <col min="11571" max="11571" width="20.42578125" style="5" customWidth="1"/>
    <col min="11572" max="11572" width="19.28515625" style="5" customWidth="1"/>
    <col min="11573" max="11573" width="19.85546875" style="5" customWidth="1"/>
    <col min="11574" max="11574" width="17.85546875" style="5" customWidth="1"/>
    <col min="11575" max="11575" width="15.85546875" style="5" customWidth="1"/>
    <col min="11576" max="11576" width="19" style="5" customWidth="1"/>
    <col min="11577" max="11577" width="17.7109375" style="5" customWidth="1"/>
    <col min="11578" max="11578" width="18.5703125" style="5" customWidth="1"/>
    <col min="11579" max="11579" width="17" style="5" customWidth="1"/>
    <col min="11580" max="11580" width="18.28515625" style="5" customWidth="1"/>
    <col min="11581" max="11776" width="9.140625" style="5"/>
    <col min="11777" max="11777" width="38.85546875" style="5" customWidth="1"/>
    <col min="11778" max="11778" width="18.28515625" style="5" customWidth="1"/>
    <col min="11779" max="11779" width="17.5703125" style="5" customWidth="1"/>
    <col min="11780" max="11780" width="15.85546875" style="5" customWidth="1"/>
    <col min="11781" max="11781" width="15.7109375" style="5" customWidth="1"/>
    <col min="11782" max="11782" width="16.140625" style="5" customWidth="1"/>
    <col min="11783" max="11783" width="15" style="5" customWidth="1"/>
    <col min="11784" max="11784" width="15.7109375" style="5" customWidth="1"/>
    <col min="11785" max="11785" width="16.140625" style="5" customWidth="1"/>
    <col min="11786" max="11786" width="15.42578125" style="5" customWidth="1"/>
    <col min="11787" max="11787" width="15.85546875" style="5" customWidth="1"/>
    <col min="11788" max="11788" width="21.28515625" style="5" customWidth="1"/>
    <col min="11789" max="11789" width="38.28515625" style="5" customWidth="1"/>
    <col min="11790" max="11790" width="17.7109375" style="5" customWidth="1"/>
    <col min="11791" max="11791" width="16.7109375" style="5" customWidth="1"/>
    <col min="11792" max="11792" width="18.85546875" style="5" customWidth="1"/>
    <col min="11793" max="11793" width="15.85546875" style="5" customWidth="1"/>
    <col min="11794" max="11794" width="14.5703125" style="5" customWidth="1"/>
    <col min="11795" max="11795" width="17.28515625" style="5" customWidth="1"/>
    <col min="11796" max="11796" width="17" style="5" customWidth="1"/>
    <col min="11797" max="11797" width="18.140625" style="5" customWidth="1"/>
    <col min="11798" max="11798" width="16.42578125" style="5" customWidth="1"/>
    <col min="11799" max="11799" width="17.85546875" style="5" customWidth="1"/>
    <col min="11800" max="11800" width="20.28515625" style="5" customWidth="1"/>
    <col min="11801" max="11801" width="38.28515625" style="5" customWidth="1"/>
    <col min="11802" max="11802" width="18.140625" style="5" customWidth="1"/>
    <col min="11803" max="11803" width="17.140625" style="5" customWidth="1"/>
    <col min="11804" max="11804" width="18.5703125" style="5" customWidth="1"/>
    <col min="11805" max="11805" width="19.5703125" style="5" customWidth="1"/>
    <col min="11806" max="11806" width="17.42578125" style="5" customWidth="1"/>
    <col min="11807" max="11807" width="17" style="5" customWidth="1"/>
    <col min="11808" max="11808" width="15.85546875" style="5" customWidth="1"/>
    <col min="11809" max="11809" width="15" style="5" customWidth="1"/>
    <col min="11810" max="11810" width="16.85546875" style="5" customWidth="1"/>
    <col min="11811" max="11811" width="15.7109375" style="5" customWidth="1"/>
    <col min="11812" max="11812" width="19.140625" style="5" customWidth="1"/>
    <col min="11813" max="11813" width="38.7109375" style="5" customWidth="1"/>
    <col min="11814" max="11815" width="18.28515625" style="5" customWidth="1"/>
    <col min="11816" max="11816" width="19.85546875" style="5" customWidth="1"/>
    <col min="11817" max="11817" width="18.85546875" style="5" customWidth="1"/>
    <col min="11818" max="11818" width="15" style="5" customWidth="1"/>
    <col min="11819" max="11819" width="17" style="5" customWidth="1"/>
    <col min="11820" max="11820" width="14.7109375" style="5" customWidth="1"/>
    <col min="11821" max="11821" width="15.42578125" style="5" customWidth="1"/>
    <col min="11822" max="11822" width="12.5703125" style="5" customWidth="1"/>
    <col min="11823" max="11823" width="14.28515625" style="5" customWidth="1"/>
    <col min="11824" max="11824" width="16.140625" style="5" customWidth="1"/>
    <col min="11825" max="11825" width="38.7109375" style="5" customWidth="1"/>
    <col min="11826" max="11826" width="19.7109375" style="5" customWidth="1"/>
    <col min="11827" max="11827" width="20.42578125" style="5" customWidth="1"/>
    <col min="11828" max="11828" width="19.28515625" style="5" customWidth="1"/>
    <col min="11829" max="11829" width="19.85546875" style="5" customWidth="1"/>
    <col min="11830" max="11830" width="17.85546875" style="5" customWidth="1"/>
    <col min="11831" max="11831" width="15.85546875" style="5" customWidth="1"/>
    <col min="11832" max="11832" width="19" style="5" customWidth="1"/>
    <col min="11833" max="11833" width="17.7109375" style="5" customWidth="1"/>
    <col min="11834" max="11834" width="18.5703125" style="5" customWidth="1"/>
    <col min="11835" max="11835" width="17" style="5" customWidth="1"/>
    <col min="11836" max="11836" width="18.28515625" style="5" customWidth="1"/>
    <col min="11837" max="12032" width="9.140625" style="5"/>
    <col min="12033" max="12033" width="38.85546875" style="5" customWidth="1"/>
    <col min="12034" max="12034" width="18.28515625" style="5" customWidth="1"/>
    <col min="12035" max="12035" width="17.5703125" style="5" customWidth="1"/>
    <col min="12036" max="12036" width="15.85546875" style="5" customWidth="1"/>
    <col min="12037" max="12037" width="15.7109375" style="5" customWidth="1"/>
    <col min="12038" max="12038" width="16.140625" style="5" customWidth="1"/>
    <col min="12039" max="12039" width="15" style="5" customWidth="1"/>
    <col min="12040" max="12040" width="15.7109375" style="5" customWidth="1"/>
    <col min="12041" max="12041" width="16.140625" style="5" customWidth="1"/>
    <col min="12042" max="12042" width="15.42578125" style="5" customWidth="1"/>
    <col min="12043" max="12043" width="15.85546875" style="5" customWidth="1"/>
    <col min="12044" max="12044" width="21.28515625" style="5" customWidth="1"/>
    <col min="12045" max="12045" width="38.28515625" style="5" customWidth="1"/>
    <col min="12046" max="12046" width="17.7109375" style="5" customWidth="1"/>
    <col min="12047" max="12047" width="16.7109375" style="5" customWidth="1"/>
    <col min="12048" max="12048" width="18.85546875" style="5" customWidth="1"/>
    <col min="12049" max="12049" width="15.85546875" style="5" customWidth="1"/>
    <col min="12050" max="12050" width="14.5703125" style="5" customWidth="1"/>
    <col min="12051" max="12051" width="17.28515625" style="5" customWidth="1"/>
    <col min="12052" max="12052" width="17" style="5" customWidth="1"/>
    <col min="12053" max="12053" width="18.140625" style="5" customWidth="1"/>
    <col min="12054" max="12054" width="16.42578125" style="5" customWidth="1"/>
    <col min="12055" max="12055" width="17.85546875" style="5" customWidth="1"/>
    <col min="12056" max="12056" width="20.28515625" style="5" customWidth="1"/>
    <col min="12057" max="12057" width="38.28515625" style="5" customWidth="1"/>
    <col min="12058" max="12058" width="18.140625" style="5" customWidth="1"/>
    <col min="12059" max="12059" width="17.140625" style="5" customWidth="1"/>
    <col min="12060" max="12060" width="18.5703125" style="5" customWidth="1"/>
    <col min="12061" max="12061" width="19.5703125" style="5" customWidth="1"/>
    <col min="12062" max="12062" width="17.42578125" style="5" customWidth="1"/>
    <col min="12063" max="12063" width="17" style="5" customWidth="1"/>
    <col min="12064" max="12064" width="15.85546875" style="5" customWidth="1"/>
    <col min="12065" max="12065" width="15" style="5" customWidth="1"/>
    <col min="12066" max="12066" width="16.85546875" style="5" customWidth="1"/>
    <col min="12067" max="12067" width="15.7109375" style="5" customWidth="1"/>
    <col min="12068" max="12068" width="19.140625" style="5" customWidth="1"/>
    <col min="12069" max="12069" width="38.7109375" style="5" customWidth="1"/>
    <col min="12070" max="12071" width="18.28515625" style="5" customWidth="1"/>
    <col min="12072" max="12072" width="19.85546875" style="5" customWidth="1"/>
    <col min="12073" max="12073" width="18.85546875" style="5" customWidth="1"/>
    <col min="12074" max="12074" width="15" style="5" customWidth="1"/>
    <col min="12075" max="12075" width="17" style="5" customWidth="1"/>
    <col min="12076" max="12076" width="14.7109375" style="5" customWidth="1"/>
    <col min="12077" max="12077" width="15.42578125" style="5" customWidth="1"/>
    <col min="12078" max="12078" width="12.5703125" style="5" customWidth="1"/>
    <col min="12079" max="12079" width="14.28515625" style="5" customWidth="1"/>
    <col min="12080" max="12080" width="16.140625" style="5" customWidth="1"/>
    <col min="12081" max="12081" width="38.7109375" style="5" customWidth="1"/>
    <col min="12082" max="12082" width="19.7109375" style="5" customWidth="1"/>
    <col min="12083" max="12083" width="20.42578125" style="5" customWidth="1"/>
    <col min="12084" max="12084" width="19.28515625" style="5" customWidth="1"/>
    <col min="12085" max="12085" width="19.85546875" style="5" customWidth="1"/>
    <col min="12086" max="12086" width="17.85546875" style="5" customWidth="1"/>
    <col min="12087" max="12087" width="15.85546875" style="5" customWidth="1"/>
    <col min="12088" max="12088" width="19" style="5" customWidth="1"/>
    <col min="12089" max="12089" width="17.7109375" style="5" customWidth="1"/>
    <col min="12090" max="12090" width="18.5703125" style="5" customWidth="1"/>
    <col min="12091" max="12091" width="17" style="5" customWidth="1"/>
    <col min="12092" max="12092" width="18.28515625" style="5" customWidth="1"/>
    <col min="12093" max="12288" width="9.140625" style="5"/>
    <col min="12289" max="12289" width="38.85546875" style="5" customWidth="1"/>
    <col min="12290" max="12290" width="18.28515625" style="5" customWidth="1"/>
    <col min="12291" max="12291" width="17.5703125" style="5" customWidth="1"/>
    <col min="12292" max="12292" width="15.85546875" style="5" customWidth="1"/>
    <col min="12293" max="12293" width="15.7109375" style="5" customWidth="1"/>
    <col min="12294" max="12294" width="16.140625" style="5" customWidth="1"/>
    <col min="12295" max="12295" width="15" style="5" customWidth="1"/>
    <col min="12296" max="12296" width="15.7109375" style="5" customWidth="1"/>
    <col min="12297" max="12297" width="16.140625" style="5" customWidth="1"/>
    <col min="12298" max="12298" width="15.42578125" style="5" customWidth="1"/>
    <col min="12299" max="12299" width="15.85546875" style="5" customWidth="1"/>
    <col min="12300" max="12300" width="21.28515625" style="5" customWidth="1"/>
    <col min="12301" max="12301" width="38.28515625" style="5" customWidth="1"/>
    <col min="12302" max="12302" width="17.7109375" style="5" customWidth="1"/>
    <col min="12303" max="12303" width="16.7109375" style="5" customWidth="1"/>
    <col min="12304" max="12304" width="18.85546875" style="5" customWidth="1"/>
    <col min="12305" max="12305" width="15.85546875" style="5" customWidth="1"/>
    <col min="12306" max="12306" width="14.5703125" style="5" customWidth="1"/>
    <col min="12307" max="12307" width="17.28515625" style="5" customWidth="1"/>
    <col min="12308" max="12308" width="17" style="5" customWidth="1"/>
    <col min="12309" max="12309" width="18.140625" style="5" customWidth="1"/>
    <col min="12310" max="12310" width="16.42578125" style="5" customWidth="1"/>
    <col min="12311" max="12311" width="17.85546875" style="5" customWidth="1"/>
    <col min="12312" max="12312" width="20.28515625" style="5" customWidth="1"/>
    <col min="12313" max="12313" width="38.28515625" style="5" customWidth="1"/>
    <col min="12314" max="12314" width="18.140625" style="5" customWidth="1"/>
    <col min="12315" max="12315" width="17.140625" style="5" customWidth="1"/>
    <col min="12316" max="12316" width="18.5703125" style="5" customWidth="1"/>
    <col min="12317" max="12317" width="19.5703125" style="5" customWidth="1"/>
    <col min="12318" max="12318" width="17.42578125" style="5" customWidth="1"/>
    <col min="12319" max="12319" width="17" style="5" customWidth="1"/>
    <col min="12320" max="12320" width="15.85546875" style="5" customWidth="1"/>
    <col min="12321" max="12321" width="15" style="5" customWidth="1"/>
    <col min="12322" max="12322" width="16.85546875" style="5" customWidth="1"/>
    <col min="12323" max="12323" width="15.7109375" style="5" customWidth="1"/>
    <col min="12324" max="12324" width="19.140625" style="5" customWidth="1"/>
    <col min="12325" max="12325" width="38.7109375" style="5" customWidth="1"/>
    <col min="12326" max="12327" width="18.28515625" style="5" customWidth="1"/>
    <col min="12328" max="12328" width="19.85546875" style="5" customWidth="1"/>
    <col min="12329" max="12329" width="18.85546875" style="5" customWidth="1"/>
    <col min="12330" max="12330" width="15" style="5" customWidth="1"/>
    <col min="12331" max="12331" width="17" style="5" customWidth="1"/>
    <col min="12332" max="12332" width="14.7109375" style="5" customWidth="1"/>
    <col min="12333" max="12333" width="15.42578125" style="5" customWidth="1"/>
    <col min="12334" max="12334" width="12.5703125" style="5" customWidth="1"/>
    <col min="12335" max="12335" width="14.28515625" style="5" customWidth="1"/>
    <col min="12336" max="12336" width="16.140625" style="5" customWidth="1"/>
    <col min="12337" max="12337" width="38.7109375" style="5" customWidth="1"/>
    <col min="12338" max="12338" width="19.7109375" style="5" customWidth="1"/>
    <col min="12339" max="12339" width="20.42578125" style="5" customWidth="1"/>
    <col min="12340" max="12340" width="19.28515625" style="5" customWidth="1"/>
    <col min="12341" max="12341" width="19.85546875" style="5" customWidth="1"/>
    <col min="12342" max="12342" width="17.85546875" style="5" customWidth="1"/>
    <col min="12343" max="12343" width="15.85546875" style="5" customWidth="1"/>
    <col min="12344" max="12344" width="19" style="5" customWidth="1"/>
    <col min="12345" max="12345" width="17.7109375" style="5" customWidth="1"/>
    <col min="12346" max="12346" width="18.5703125" style="5" customWidth="1"/>
    <col min="12347" max="12347" width="17" style="5" customWidth="1"/>
    <col min="12348" max="12348" width="18.28515625" style="5" customWidth="1"/>
    <col min="12349" max="12544" width="9.140625" style="5"/>
    <col min="12545" max="12545" width="38.85546875" style="5" customWidth="1"/>
    <col min="12546" max="12546" width="18.28515625" style="5" customWidth="1"/>
    <col min="12547" max="12547" width="17.5703125" style="5" customWidth="1"/>
    <col min="12548" max="12548" width="15.85546875" style="5" customWidth="1"/>
    <col min="12549" max="12549" width="15.7109375" style="5" customWidth="1"/>
    <col min="12550" max="12550" width="16.140625" style="5" customWidth="1"/>
    <col min="12551" max="12551" width="15" style="5" customWidth="1"/>
    <col min="12552" max="12552" width="15.7109375" style="5" customWidth="1"/>
    <col min="12553" max="12553" width="16.140625" style="5" customWidth="1"/>
    <col min="12554" max="12554" width="15.42578125" style="5" customWidth="1"/>
    <col min="12555" max="12555" width="15.85546875" style="5" customWidth="1"/>
    <col min="12556" max="12556" width="21.28515625" style="5" customWidth="1"/>
    <col min="12557" max="12557" width="38.28515625" style="5" customWidth="1"/>
    <col min="12558" max="12558" width="17.7109375" style="5" customWidth="1"/>
    <col min="12559" max="12559" width="16.7109375" style="5" customWidth="1"/>
    <col min="12560" max="12560" width="18.85546875" style="5" customWidth="1"/>
    <col min="12561" max="12561" width="15.85546875" style="5" customWidth="1"/>
    <col min="12562" max="12562" width="14.5703125" style="5" customWidth="1"/>
    <col min="12563" max="12563" width="17.28515625" style="5" customWidth="1"/>
    <col min="12564" max="12564" width="17" style="5" customWidth="1"/>
    <col min="12565" max="12565" width="18.140625" style="5" customWidth="1"/>
    <col min="12566" max="12566" width="16.42578125" style="5" customWidth="1"/>
    <col min="12567" max="12567" width="17.85546875" style="5" customWidth="1"/>
    <col min="12568" max="12568" width="20.28515625" style="5" customWidth="1"/>
    <col min="12569" max="12569" width="38.28515625" style="5" customWidth="1"/>
    <col min="12570" max="12570" width="18.140625" style="5" customWidth="1"/>
    <col min="12571" max="12571" width="17.140625" style="5" customWidth="1"/>
    <col min="12572" max="12572" width="18.5703125" style="5" customWidth="1"/>
    <col min="12573" max="12573" width="19.5703125" style="5" customWidth="1"/>
    <col min="12574" max="12574" width="17.42578125" style="5" customWidth="1"/>
    <col min="12575" max="12575" width="17" style="5" customWidth="1"/>
    <col min="12576" max="12576" width="15.85546875" style="5" customWidth="1"/>
    <col min="12577" max="12577" width="15" style="5" customWidth="1"/>
    <col min="12578" max="12578" width="16.85546875" style="5" customWidth="1"/>
    <col min="12579" max="12579" width="15.7109375" style="5" customWidth="1"/>
    <col min="12580" max="12580" width="19.140625" style="5" customWidth="1"/>
    <col min="12581" max="12581" width="38.7109375" style="5" customWidth="1"/>
    <col min="12582" max="12583" width="18.28515625" style="5" customWidth="1"/>
    <col min="12584" max="12584" width="19.85546875" style="5" customWidth="1"/>
    <col min="12585" max="12585" width="18.85546875" style="5" customWidth="1"/>
    <col min="12586" max="12586" width="15" style="5" customWidth="1"/>
    <col min="12587" max="12587" width="17" style="5" customWidth="1"/>
    <col min="12588" max="12588" width="14.7109375" style="5" customWidth="1"/>
    <col min="12589" max="12589" width="15.42578125" style="5" customWidth="1"/>
    <col min="12590" max="12590" width="12.5703125" style="5" customWidth="1"/>
    <col min="12591" max="12591" width="14.28515625" style="5" customWidth="1"/>
    <col min="12592" max="12592" width="16.140625" style="5" customWidth="1"/>
    <col min="12593" max="12593" width="38.7109375" style="5" customWidth="1"/>
    <col min="12594" max="12594" width="19.7109375" style="5" customWidth="1"/>
    <col min="12595" max="12595" width="20.42578125" style="5" customWidth="1"/>
    <col min="12596" max="12596" width="19.28515625" style="5" customWidth="1"/>
    <col min="12597" max="12597" width="19.85546875" style="5" customWidth="1"/>
    <col min="12598" max="12598" width="17.85546875" style="5" customWidth="1"/>
    <col min="12599" max="12599" width="15.85546875" style="5" customWidth="1"/>
    <col min="12600" max="12600" width="19" style="5" customWidth="1"/>
    <col min="12601" max="12601" width="17.7109375" style="5" customWidth="1"/>
    <col min="12602" max="12602" width="18.5703125" style="5" customWidth="1"/>
    <col min="12603" max="12603" width="17" style="5" customWidth="1"/>
    <col min="12604" max="12604" width="18.28515625" style="5" customWidth="1"/>
    <col min="12605" max="12800" width="9.140625" style="5"/>
    <col min="12801" max="12801" width="38.85546875" style="5" customWidth="1"/>
    <col min="12802" max="12802" width="18.28515625" style="5" customWidth="1"/>
    <col min="12803" max="12803" width="17.5703125" style="5" customWidth="1"/>
    <col min="12804" max="12804" width="15.85546875" style="5" customWidth="1"/>
    <col min="12805" max="12805" width="15.7109375" style="5" customWidth="1"/>
    <col min="12806" max="12806" width="16.140625" style="5" customWidth="1"/>
    <col min="12807" max="12807" width="15" style="5" customWidth="1"/>
    <col min="12808" max="12808" width="15.7109375" style="5" customWidth="1"/>
    <col min="12809" max="12809" width="16.140625" style="5" customWidth="1"/>
    <col min="12810" max="12810" width="15.42578125" style="5" customWidth="1"/>
    <col min="12811" max="12811" width="15.85546875" style="5" customWidth="1"/>
    <col min="12812" max="12812" width="21.28515625" style="5" customWidth="1"/>
    <col min="12813" max="12813" width="38.28515625" style="5" customWidth="1"/>
    <col min="12814" max="12814" width="17.7109375" style="5" customWidth="1"/>
    <col min="12815" max="12815" width="16.7109375" style="5" customWidth="1"/>
    <col min="12816" max="12816" width="18.85546875" style="5" customWidth="1"/>
    <col min="12817" max="12817" width="15.85546875" style="5" customWidth="1"/>
    <col min="12818" max="12818" width="14.5703125" style="5" customWidth="1"/>
    <col min="12819" max="12819" width="17.28515625" style="5" customWidth="1"/>
    <col min="12820" max="12820" width="17" style="5" customWidth="1"/>
    <col min="12821" max="12821" width="18.140625" style="5" customWidth="1"/>
    <col min="12822" max="12822" width="16.42578125" style="5" customWidth="1"/>
    <col min="12823" max="12823" width="17.85546875" style="5" customWidth="1"/>
    <col min="12824" max="12824" width="20.28515625" style="5" customWidth="1"/>
    <col min="12825" max="12825" width="38.28515625" style="5" customWidth="1"/>
    <col min="12826" max="12826" width="18.140625" style="5" customWidth="1"/>
    <col min="12827" max="12827" width="17.140625" style="5" customWidth="1"/>
    <col min="12828" max="12828" width="18.5703125" style="5" customWidth="1"/>
    <col min="12829" max="12829" width="19.5703125" style="5" customWidth="1"/>
    <col min="12830" max="12830" width="17.42578125" style="5" customWidth="1"/>
    <col min="12831" max="12831" width="17" style="5" customWidth="1"/>
    <col min="12832" max="12832" width="15.85546875" style="5" customWidth="1"/>
    <col min="12833" max="12833" width="15" style="5" customWidth="1"/>
    <col min="12834" max="12834" width="16.85546875" style="5" customWidth="1"/>
    <col min="12835" max="12835" width="15.7109375" style="5" customWidth="1"/>
    <col min="12836" max="12836" width="19.140625" style="5" customWidth="1"/>
    <col min="12837" max="12837" width="38.7109375" style="5" customWidth="1"/>
    <col min="12838" max="12839" width="18.28515625" style="5" customWidth="1"/>
    <col min="12840" max="12840" width="19.85546875" style="5" customWidth="1"/>
    <col min="12841" max="12841" width="18.85546875" style="5" customWidth="1"/>
    <col min="12842" max="12842" width="15" style="5" customWidth="1"/>
    <col min="12843" max="12843" width="17" style="5" customWidth="1"/>
    <col min="12844" max="12844" width="14.7109375" style="5" customWidth="1"/>
    <col min="12845" max="12845" width="15.42578125" style="5" customWidth="1"/>
    <col min="12846" max="12846" width="12.5703125" style="5" customWidth="1"/>
    <col min="12847" max="12847" width="14.28515625" style="5" customWidth="1"/>
    <col min="12848" max="12848" width="16.140625" style="5" customWidth="1"/>
    <col min="12849" max="12849" width="38.7109375" style="5" customWidth="1"/>
    <col min="12850" max="12850" width="19.7109375" style="5" customWidth="1"/>
    <col min="12851" max="12851" width="20.42578125" style="5" customWidth="1"/>
    <col min="12852" max="12852" width="19.28515625" style="5" customWidth="1"/>
    <col min="12853" max="12853" width="19.85546875" style="5" customWidth="1"/>
    <col min="12854" max="12854" width="17.85546875" style="5" customWidth="1"/>
    <col min="12855" max="12855" width="15.85546875" style="5" customWidth="1"/>
    <col min="12856" max="12856" width="19" style="5" customWidth="1"/>
    <col min="12857" max="12857" width="17.7109375" style="5" customWidth="1"/>
    <col min="12858" max="12858" width="18.5703125" style="5" customWidth="1"/>
    <col min="12859" max="12859" width="17" style="5" customWidth="1"/>
    <col min="12860" max="12860" width="18.28515625" style="5" customWidth="1"/>
    <col min="12861" max="13056" width="9.140625" style="5"/>
    <col min="13057" max="13057" width="38.85546875" style="5" customWidth="1"/>
    <col min="13058" max="13058" width="18.28515625" style="5" customWidth="1"/>
    <col min="13059" max="13059" width="17.5703125" style="5" customWidth="1"/>
    <col min="13060" max="13060" width="15.85546875" style="5" customWidth="1"/>
    <col min="13061" max="13061" width="15.7109375" style="5" customWidth="1"/>
    <col min="13062" max="13062" width="16.140625" style="5" customWidth="1"/>
    <col min="13063" max="13063" width="15" style="5" customWidth="1"/>
    <col min="13064" max="13064" width="15.7109375" style="5" customWidth="1"/>
    <col min="13065" max="13065" width="16.140625" style="5" customWidth="1"/>
    <col min="13066" max="13066" width="15.42578125" style="5" customWidth="1"/>
    <col min="13067" max="13067" width="15.85546875" style="5" customWidth="1"/>
    <col min="13068" max="13068" width="21.28515625" style="5" customWidth="1"/>
    <col min="13069" max="13069" width="38.28515625" style="5" customWidth="1"/>
    <col min="13070" max="13070" width="17.7109375" style="5" customWidth="1"/>
    <col min="13071" max="13071" width="16.7109375" style="5" customWidth="1"/>
    <col min="13072" max="13072" width="18.85546875" style="5" customWidth="1"/>
    <col min="13073" max="13073" width="15.85546875" style="5" customWidth="1"/>
    <col min="13074" max="13074" width="14.5703125" style="5" customWidth="1"/>
    <col min="13075" max="13075" width="17.28515625" style="5" customWidth="1"/>
    <col min="13076" max="13076" width="17" style="5" customWidth="1"/>
    <col min="13077" max="13077" width="18.140625" style="5" customWidth="1"/>
    <col min="13078" max="13078" width="16.42578125" style="5" customWidth="1"/>
    <col min="13079" max="13079" width="17.85546875" style="5" customWidth="1"/>
    <col min="13080" max="13080" width="20.28515625" style="5" customWidth="1"/>
    <col min="13081" max="13081" width="38.28515625" style="5" customWidth="1"/>
    <col min="13082" max="13082" width="18.140625" style="5" customWidth="1"/>
    <col min="13083" max="13083" width="17.140625" style="5" customWidth="1"/>
    <col min="13084" max="13084" width="18.5703125" style="5" customWidth="1"/>
    <col min="13085" max="13085" width="19.5703125" style="5" customWidth="1"/>
    <col min="13086" max="13086" width="17.42578125" style="5" customWidth="1"/>
    <col min="13087" max="13087" width="17" style="5" customWidth="1"/>
    <col min="13088" max="13088" width="15.85546875" style="5" customWidth="1"/>
    <col min="13089" max="13089" width="15" style="5" customWidth="1"/>
    <col min="13090" max="13090" width="16.85546875" style="5" customWidth="1"/>
    <col min="13091" max="13091" width="15.7109375" style="5" customWidth="1"/>
    <col min="13092" max="13092" width="19.140625" style="5" customWidth="1"/>
    <col min="13093" max="13093" width="38.7109375" style="5" customWidth="1"/>
    <col min="13094" max="13095" width="18.28515625" style="5" customWidth="1"/>
    <col min="13096" max="13096" width="19.85546875" style="5" customWidth="1"/>
    <col min="13097" max="13097" width="18.85546875" style="5" customWidth="1"/>
    <col min="13098" max="13098" width="15" style="5" customWidth="1"/>
    <col min="13099" max="13099" width="17" style="5" customWidth="1"/>
    <col min="13100" max="13100" width="14.7109375" style="5" customWidth="1"/>
    <col min="13101" max="13101" width="15.42578125" style="5" customWidth="1"/>
    <col min="13102" max="13102" width="12.5703125" style="5" customWidth="1"/>
    <col min="13103" max="13103" width="14.28515625" style="5" customWidth="1"/>
    <col min="13104" max="13104" width="16.140625" style="5" customWidth="1"/>
    <col min="13105" max="13105" width="38.7109375" style="5" customWidth="1"/>
    <col min="13106" max="13106" width="19.7109375" style="5" customWidth="1"/>
    <col min="13107" max="13107" width="20.42578125" style="5" customWidth="1"/>
    <col min="13108" max="13108" width="19.28515625" style="5" customWidth="1"/>
    <col min="13109" max="13109" width="19.85546875" style="5" customWidth="1"/>
    <col min="13110" max="13110" width="17.85546875" style="5" customWidth="1"/>
    <col min="13111" max="13111" width="15.85546875" style="5" customWidth="1"/>
    <col min="13112" max="13112" width="19" style="5" customWidth="1"/>
    <col min="13113" max="13113" width="17.7109375" style="5" customWidth="1"/>
    <col min="13114" max="13114" width="18.5703125" style="5" customWidth="1"/>
    <col min="13115" max="13115" width="17" style="5" customWidth="1"/>
    <col min="13116" max="13116" width="18.28515625" style="5" customWidth="1"/>
    <col min="13117" max="13312" width="9.140625" style="5"/>
    <col min="13313" max="13313" width="38.85546875" style="5" customWidth="1"/>
    <col min="13314" max="13314" width="18.28515625" style="5" customWidth="1"/>
    <col min="13315" max="13315" width="17.5703125" style="5" customWidth="1"/>
    <col min="13316" max="13316" width="15.85546875" style="5" customWidth="1"/>
    <col min="13317" max="13317" width="15.7109375" style="5" customWidth="1"/>
    <col min="13318" max="13318" width="16.140625" style="5" customWidth="1"/>
    <col min="13319" max="13319" width="15" style="5" customWidth="1"/>
    <col min="13320" max="13320" width="15.7109375" style="5" customWidth="1"/>
    <col min="13321" max="13321" width="16.140625" style="5" customWidth="1"/>
    <col min="13322" max="13322" width="15.42578125" style="5" customWidth="1"/>
    <col min="13323" max="13323" width="15.85546875" style="5" customWidth="1"/>
    <col min="13324" max="13324" width="21.28515625" style="5" customWidth="1"/>
    <col min="13325" max="13325" width="38.28515625" style="5" customWidth="1"/>
    <col min="13326" max="13326" width="17.7109375" style="5" customWidth="1"/>
    <col min="13327" max="13327" width="16.7109375" style="5" customWidth="1"/>
    <col min="13328" max="13328" width="18.85546875" style="5" customWidth="1"/>
    <col min="13329" max="13329" width="15.85546875" style="5" customWidth="1"/>
    <col min="13330" max="13330" width="14.5703125" style="5" customWidth="1"/>
    <col min="13331" max="13331" width="17.28515625" style="5" customWidth="1"/>
    <col min="13332" max="13332" width="17" style="5" customWidth="1"/>
    <col min="13333" max="13333" width="18.140625" style="5" customWidth="1"/>
    <col min="13334" max="13334" width="16.42578125" style="5" customWidth="1"/>
    <col min="13335" max="13335" width="17.85546875" style="5" customWidth="1"/>
    <col min="13336" max="13336" width="20.28515625" style="5" customWidth="1"/>
    <col min="13337" max="13337" width="38.28515625" style="5" customWidth="1"/>
    <col min="13338" max="13338" width="18.140625" style="5" customWidth="1"/>
    <col min="13339" max="13339" width="17.140625" style="5" customWidth="1"/>
    <col min="13340" max="13340" width="18.5703125" style="5" customWidth="1"/>
    <col min="13341" max="13341" width="19.5703125" style="5" customWidth="1"/>
    <col min="13342" max="13342" width="17.42578125" style="5" customWidth="1"/>
    <col min="13343" max="13343" width="17" style="5" customWidth="1"/>
    <col min="13344" max="13344" width="15.85546875" style="5" customWidth="1"/>
    <col min="13345" max="13345" width="15" style="5" customWidth="1"/>
    <col min="13346" max="13346" width="16.85546875" style="5" customWidth="1"/>
    <col min="13347" max="13347" width="15.7109375" style="5" customWidth="1"/>
    <col min="13348" max="13348" width="19.140625" style="5" customWidth="1"/>
    <col min="13349" max="13349" width="38.7109375" style="5" customWidth="1"/>
    <col min="13350" max="13351" width="18.28515625" style="5" customWidth="1"/>
    <col min="13352" max="13352" width="19.85546875" style="5" customWidth="1"/>
    <col min="13353" max="13353" width="18.85546875" style="5" customWidth="1"/>
    <col min="13354" max="13354" width="15" style="5" customWidth="1"/>
    <col min="13355" max="13355" width="17" style="5" customWidth="1"/>
    <col min="13356" max="13356" width="14.7109375" style="5" customWidth="1"/>
    <col min="13357" max="13357" width="15.42578125" style="5" customWidth="1"/>
    <col min="13358" max="13358" width="12.5703125" style="5" customWidth="1"/>
    <col min="13359" max="13359" width="14.28515625" style="5" customWidth="1"/>
    <col min="13360" max="13360" width="16.140625" style="5" customWidth="1"/>
    <col min="13361" max="13361" width="38.7109375" style="5" customWidth="1"/>
    <col min="13362" max="13362" width="19.7109375" style="5" customWidth="1"/>
    <col min="13363" max="13363" width="20.42578125" style="5" customWidth="1"/>
    <col min="13364" max="13364" width="19.28515625" style="5" customWidth="1"/>
    <col min="13365" max="13365" width="19.85546875" style="5" customWidth="1"/>
    <col min="13366" max="13366" width="17.85546875" style="5" customWidth="1"/>
    <col min="13367" max="13367" width="15.85546875" style="5" customWidth="1"/>
    <col min="13368" max="13368" width="19" style="5" customWidth="1"/>
    <col min="13369" max="13369" width="17.7109375" style="5" customWidth="1"/>
    <col min="13370" max="13370" width="18.5703125" style="5" customWidth="1"/>
    <col min="13371" max="13371" width="17" style="5" customWidth="1"/>
    <col min="13372" max="13372" width="18.28515625" style="5" customWidth="1"/>
    <col min="13373" max="13568" width="9.140625" style="5"/>
    <col min="13569" max="13569" width="38.85546875" style="5" customWidth="1"/>
    <col min="13570" max="13570" width="18.28515625" style="5" customWidth="1"/>
    <col min="13571" max="13571" width="17.5703125" style="5" customWidth="1"/>
    <col min="13572" max="13572" width="15.85546875" style="5" customWidth="1"/>
    <col min="13573" max="13573" width="15.7109375" style="5" customWidth="1"/>
    <col min="13574" max="13574" width="16.140625" style="5" customWidth="1"/>
    <col min="13575" max="13575" width="15" style="5" customWidth="1"/>
    <col min="13576" max="13576" width="15.7109375" style="5" customWidth="1"/>
    <col min="13577" max="13577" width="16.140625" style="5" customWidth="1"/>
    <col min="13578" max="13578" width="15.42578125" style="5" customWidth="1"/>
    <col min="13579" max="13579" width="15.85546875" style="5" customWidth="1"/>
    <col min="13580" max="13580" width="21.28515625" style="5" customWidth="1"/>
    <col min="13581" max="13581" width="38.28515625" style="5" customWidth="1"/>
    <col min="13582" max="13582" width="17.7109375" style="5" customWidth="1"/>
    <col min="13583" max="13583" width="16.7109375" style="5" customWidth="1"/>
    <col min="13584" max="13584" width="18.85546875" style="5" customWidth="1"/>
    <col min="13585" max="13585" width="15.85546875" style="5" customWidth="1"/>
    <col min="13586" max="13586" width="14.5703125" style="5" customWidth="1"/>
    <col min="13587" max="13587" width="17.28515625" style="5" customWidth="1"/>
    <col min="13588" max="13588" width="17" style="5" customWidth="1"/>
    <col min="13589" max="13589" width="18.140625" style="5" customWidth="1"/>
    <col min="13590" max="13590" width="16.42578125" style="5" customWidth="1"/>
    <col min="13591" max="13591" width="17.85546875" style="5" customWidth="1"/>
    <col min="13592" max="13592" width="20.28515625" style="5" customWidth="1"/>
    <col min="13593" max="13593" width="38.28515625" style="5" customWidth="1"/>
    <col min="13594" max="13594" width="18.140625" style="5" customWidth="1"/>
    <col min="13595" max="13595" width="17.140625" style="5" customWidth="1"/>
    <col min="13596" max="13596" width="18.5703125" style="5" customWidth="1"/>
    <col min="13597" max="13597" width="19.5703125" style="5" customWidth="1"/>
    <col min="13598" max="13598" width="17.42578125" style="5" customWidth="1"/>
    <col min="13599" max="13599" width="17" style="5" customWidth="1"/>
    <col min="13600" max="13600" width="15.85546875" style="5" customWidth="1"/>
    <col min="13601" max="13601" width="15" style="5" customWidth="1"/>
    <col min="13602" max="13602" width="16.85546875" style="5" customWidth="1"/>
    <col min="13603" max="13603" width="15.7109375" style="5" customWidth="1"/>
    <col min="13604" max="13604" width="19.140625" style="5" customWidth="1"/>
    <col min="13605" max="13605" width="38.7109375" style="5" customWidth="1"/>
    <col min="13606" max="13607" width="18.28515625" style="5" customWidth="1"/>
    <col min="13608" max="13608" width="19.85546875" style="5" customWidth="1"/>
    <col min="13609" max="13609" width="18.85546875" style="5" customWidth="1"/>
    <col min="13610" max="13610" width="15" style="5" customWidth="1"/>
    <col min="13611" max="13611" width="17" style="5" customWidth="1"/>
    <col min="13612" max="13612" width="14.7109375" style="5" customWidth="1"/>
    <col min="13613" max="13613" width="15.42578125" style="5" customWidth="1"/>
    <col min="13614" max="13614" width="12.5703125" style="5" customWidth="1"/>
    <col min="13615" max="13615" width="14.28515625" style="5" customWidth="1"/>
    <col min="13616" max="13616" width="16.140625" style="5" customWidth="1"/>
    <col min="13617" max="13617" width="38.7109375" style="5" customWidth="1"/>
    <col min="13618" max="13618" width="19.7109375" style="5" customWidth="1"/>
    <col min="13619" max="13619" width="20.42578125" style="5" customWidth="1"/>
    <col min="13620" max="13620" width="19.28515625" style="5" customWidth="1"/>
    <col min="13621" max="13621" width="19.85546875" style="5" customWidth="1"/>
    <col min="13622" max="13622" width="17.85546875" style="5" customWidth="1"/>
    <col min="13623" max="13623" width="15.85546875" style="5" customWidth="1"/>
    <col min="13624" max="13624" width="19" style="5" customWidth="1"/>
    <col min="13625" max="13625" width="17.7109375" style="5" customWidth="1"/>
    <col min="13626" max="13626" width="18.5703125" style="5" customWidth="1"/>
    <col min="13627" max="13627" width="17" style="5" customWidth="1"/>
    <col min="13628" max="13628" width="18.28515625" style="5" customWidth="1"/>
    <col min="13629" max="13824" width="9.140625" style="5"/>
    <col min="13825" max="13825" width="38.85546875" style="5" customWidth="1"/>
    <col min="13826" max="13826" width="18.28515625" style="5" customWidth="1"/>
    <col min="13827" max="13827" width="17.5703125" style="5" customWidth="1"/>
    <col min="13828" max="13828" width="15.85546875" style="5" customWidth="1"/>
    <col min="13829" max="13829" width="15.7109375" style="5" customWidth="1"/>
    <col min="13830" max="13830" width="16.140625" style="5" customWidth="1"/>
    <col min="13831" max="13831" width="15" style="5" customWidth="1"/>
    <col min="13832" max="13832" width="15.7109375" style="5" customWidth="1"/>
    <col min="13833" max="13833" width="16.140625" style="5" customWidth="1"/>
    <col min="13834" max="13834" width="15.42578125" style="5" customWidth="1"/>
    <col min="13835" max="13835" width="15.85546875" style="5" customWidth="1"/>
    <col min="13836" max="13836" width="21.28515625" style="5" customWidth="1"/>
    <col min="13837" max="13837" width="38.28515625" style="5" customWidth="1"/>
    <col min="13838" max="13838" width="17.7109375" style="5" customWidth="1"/>
    <col min="13839" max="13839" width="16.7109375" style="5" customWidth="1"/>
    <col min="13840" max="13840" width="18.85546875" style="5" customWidth="1"/>
    <col min="13841" max="13841" width="15.85546875" style="5" customWidth="1"/>
    <col min="13842" max="13842" width="14.5703125" style="5" customWidth="1"/>
    <col min="13843" max="13843" width="17.28515625" style="5" customWidth="1"/>
    <col min="13844" max="13844" width="17" style="5" customWidth="1"/>
    <col min="13845" max="13845" width="18.140625" style="5" customWidth="1"/>
    <col min="13846" max="13846" width="16.42578125" style="5" customWidth="1"/>
    <col min="13847" max="13847" width="17.85546875" style="5" customWidth="1"/>
    <col min="13848" max="13848" width="20.28515625" style="5" customWidth="1"/>
    <col min="13849" max="13849" width="38.28515625" style="5" customWidth="1"/>
    <col min="13850" max="13850" width="18.140625" style="5" customWidth="1"/>
    <col min="13851" max="13851" width="17.140625" style="5" customWidth="1"/>
    <col min="13852" max="13852" width="18.5703125" style="5" customWidth="1"/>
    <col min="13853" max="13853" width="19.5703125" style="5" customWidth="1"/>
    <col min="13854" max="13854" width="17.42578125" style="5" customWidth="1"/>
    <col min="13855" max="13855" width="17" style="5" customWidth="1"/>
    <col min="13856" max="13856" width="15.85546875" style="5" customWidth="1"/>
    <col min="13857" max="13857" width="15" style="5" customWidth="1"/>
    <col min="13858" max="13858" width="16.85546875" style="5" customWidth="1"/>
    <col min="13859" max="13859" width="15.7109375" style="5" customWidth="1"/>
    <col min="13860" max="13860" width="19.140625" style="5" customWidth="1"/>
    <col min="13861" max="13861" width="38.7109375" style="5" customWidth="1"/>
    <col min="13862" max="13863" width="18.28515625" style="5" customWidth="1"/>
    <col min="13864" max="13864" width="19.85546875" style="5" customWidth="1"/>
    <col min="13865" max="13865" width="18.85546875" style="5" customWidth="1"/>
    <col min="13866" max="13866" width="15" style="5" customWidth="1"/>
    <col min="13867" max="13867" width="17" style="5" customWidth="1"/>
    <col min="13868" max="13868" width="14.7109375" style="5" customWidth="1"/>
    <col min="13869" max="13869" width="15.42578125" style="5" customWidth="1"/>
    <col min="13870" max="13870" width="12.5703125" style="5" customWidth="1"/>
    <col min="13871" max="13871" width="14.28515625" style="5" customWidth="1"/>
    <col min="13872" max="13872" width="16.140625" style="5" customWidth="1"/>
    <col min="13873" max="13873" width="38.7109375" style="5" customWidth="1"/>
    <col min="13874" max="13874" width="19.7109375" style="5" customWidth="1"/>
    <col min="13875" max="13875" width="20.42578125" style="5" customWidth="1"/>
    <col min="13876" max="13876" width="19.28515625" style="5" customWidth="1"/>
    <col min="13877" max="13877" width="19.85546875" style="5" customWidth="1"/>
    <col min="13878" max="13878" width="17.85546875" style="5" customWidth="1"/>
    <col min="13879" max="13879" width="15.85546875" style="5" customWidth="1"/>
    <col min="13880" max="13880" width="19" style="5" customWidth="1"/>
    <col min="13881" max="13881" width="17.7109375" style="5" customWidth="1"/>
    <col min="13882" max="13882" width="18.5703125" style="5" customWidth="1"/>
    <col min="13883" max="13883" width="17" style="5" customWidth="1"/>
    <col min="13884" max="13884" width="18.28515625" style="5" customWidth="1"/>
    <col min="13885" max="14080" width="9.140625" style="5"/>
    <col min="14081" max="14081" width="38.85546875" style="5" customWidth="1"/>
    <col min="14082" max="14082" width="18.28515625" style="5" customWidth="1"/>
    <col min="14083" max="14083" width="17.5703125" style="5" customWidth="1"/>
    <col min="14084" max="14084" width="15.85546875" style="5" customWidth="1"/>
    <col min="14085" max="14085" width="15.7109375" style="5" customWidth="1"/>
    <col min="14086" max="14086" width="16.140625" style="5" customWidth="1"/>
    <col min="14087" max="14087" width="15" style="5" customWidth="1"/>
    <col min="14088" max="14088" width="15.7109375" style="5" customWidth="1"/>
    <col min="14089" max="14089" width="16.140625" style="5" customWidth="1"/>
    <col min="14090" max="14090" width="15.42578125" style="5" customWidth="1"/>
    <col min="14091" max="14091" width="15.85546875" style="5" customWidth="1"/>
    <col min="14092" max="14092" width="21.28515625" style="5" customWidth="1"/>
    <col min="14093" max="14093" width="38.28515625" style="5" customWidth="1"/>
    <col min="14094" max="14094" width="17.7109375" style="5" customWidth="1"/>
    <col min="14095" max="14095" width="16.7109375" style="5" customWidth="1"/>
    <col min="14096" max="14096" width="18.85546875" style="5" customWidth="1"/>
    <col min="14097" max="14097" width="15.85546875" style="5" customWidth="1"/>
    <col min="14098" max="14098" width="14.5703125" style="5" customWidth="1"/>
    <col min="14099" max="14099" width="17.28515625" style="5" customWidth="1"/>
    <col min="14100" max="14100" width="17" style="5" customWidth="1"/>
    <col min="14101" max="14101" width="18.140625" style="5" customWidth="1"/>
    <col min="14102" max="14102" width="16.42578125" style="5" customWidth="1"/>
    <col min="14103" max="14103" width="17.85546875" style="5" customWidth="1"/>
    <col min="14104" max="14104" width="20.28515625" style="5" customWidth="1"/>
    <col min="14105" max="14105" width="38.28515625" style="5" customWidth="1"/>
    <col min="14106" max="14106" width="18.140625" style="5" customWidth="1"/>
    <col min="14107" max="14107" width="17.140625" style="5" customWidth="1"/>
    <col min="14108" max="14108" width="18.5703125" style="5" customWidth="1"/>
    <col min="14109" max="14109" width="19.5703125" style="5" customWidth="1"/>
    <col min="14110" max="14110" width="17.42578125" style="5" customWidth="1"/>
    <col min="14111" max="14111" width="17" style="5" customWidth="1"/>
    <col min="14112" max="14112" width="15.85546875" style="5" customWidth="1"/>
    <col min="14113" max="14113" width="15" style="5" customWidth="1"/>
    <col min="14114" max="14114" width="16.85546875" style="5" customWidth="1"/>
    <col min="14115" max="14115" width="15.7109375" style="5" customWidth="1"/>
    <col min="14116" max="14116" width="19.140625" style="5" customWidth="1"/>
    <col min="14117" max="14117" width="38.7109375" style="5" customWidth="1"/>
    <col min="14118" max="14119" width="18.28515625" style="5" customWidth="1"/>
    <col min="14120" max="14120" width="19.85546875" style="5" customWidth="1"/>
    <col min="14121" max="14121" width="18.85546875" style="5" customWidth="1"/>
    <col min="14122" max="14122" width="15" style="5" customWidth="1"/>
    <col min="14123" max="14123" width="17" style="5" customWidth="1"/>
    <col min="14124" max="14124" width="14.7109375" style="5" customWidth="1"/>
    <col min="14125" max="14125" width="15.42578125" style="5" customWidth="1"/>
    <col min="14126" max="14126" width="12.5703125" style="5" customWidth="1"/>
    <col min="14127" max="14127" width="14.28515625" style="5" customWidth="1"/>
    <col min="14128" max="14128" width="16.140625" style="5" customWidth="1"/>
    <col min="14129" max="14129" width="38.7109375" style="5" customWidth="1"/>
    <col min="14130" max="14130" width="19.7109375" style="5" customWidth="1"/>
    <col min="14131" max="14131" width="20.42578125" style="5" customWidth="1"/>
    <col min="14132" max="14132" width="19.28515625" style="5" customWidth="1"/>
    <col min="14133" max="14133" width="19.85546875" style="5" customWidth="1"/>
    <col min="14134" max="14134" width="17.85546875" style="5" customWidth="1"/>
    <col min="14135" max="14135" width="15.85546875" style="5" customWidth="1"/>
    <col min="14136" max="14136" width="19" style="5" customWidth="1"/>
    <col min="14137" max="14137" width="17.7109375" style="5" customWidth="1"/>
    <col min="14138" max="14138" width="18.5703125" style="5" customWidth="1"/>
    <col min="14139" max="14139" width="17" style="5" customWidth="1"/>
    <col min="14140" max="14140" width="18.28515625" style="5" customWidth="1"/>
    <col min="14141" max="14336" width="9.140625" style="5"/>
    <col min="14337" max="14337" width="38.85546875" style="5" customWidth="1"/>
    <col min="14338" max="14338" width="18.28515625" style="5" customWidth="1"/>
    <col min="14339" max="14339" width="17.5703125" style="5" customWidth="1"/>
    <col min="14340" max="14340" width="15.85546875" style="5" customWidth="1"/>
    <col min="14341" max="14341" width="15.7109375" style="5" customWidth="1"/>
    <col min="14342" max="14342" width="16.140625" style="5" customWidth="1"/>
    <col min="14343" max="14343" width="15" style="5" customWidth="1"/>
    <col min="14344" max="14344" width="15.7109375" style="5" customWidth="1"/>
    <col min="14345" max="14345" width="16.140625" style="5" customWidth="1"/>
    <col min="14346" max="14346" width="15.42578125" style="5" customWidth="1"/>
    <col min="14347" max="14347" width="15.85546875" style="5" customWidth="1"/>
    <col min="14348" max="14348" width="21.28515625" style="5" customWidth="1"/>
    <col min="14349" max="14349" width="38.28515625" style="5" customWidth="1"/>
    <col min="14350" max="14350" width="17.7109375" style="5" customWidth="1"/>
    <col min="14351" max="14351" width="16.7109375" style="5" customWidth="1"/>
    <col min="14352" max="14352" width="18.85546875" style="5" customWidth="1"/>
    <col min="14353" max="14353" width="15.85546875" style="5" customWidth="1"/>
    <col min="14354" max="14354" width="14.5703125" style="5" customWidth="1"/>
    <col min="14355" max="14355" width="17.28515625" style="5" customWidth="1"/>
    <col min="14356" max="14356" width="17" style="5" customWidth="1"/>
    <col min="14357" max="14357" width="18.140625" style="5" customWidth="1"/>
    <col min="14358" max="14358" width="16.42578125" style="5" customWidth="1"/>
    <col min="14359" max="14359" width="17.85546875" style="5" customWidth="1"/>
    <col min="14360" max="14360" width="20.28515625" style="5" customWidth="1"/>
    <col min="14361" max="14361" width="38.28515625" style="5" customWidth="1"/>
    <col min="14362" max="14362" width="18.140625" style="5" customWidth="1"/>
    <col min="14363" max="14363" width="17.140625" style="5" customWidth="1"/>
    <col min="14364" max="14364" width="18.5703125" style="5" customWidth="1"/>
    <col min="14365" max="14365" width="19.5703125" style="5" customWidth="1"/>
    <col min="14366" max="14366" width="17.42578125" style="5" customWidth="1"/>
    <col min="14367" max="14367" width="17" style="5" customWidth="1"/>
    <col min="14368" max="14368" width="15.85546875" style="5" customWidth="1"/>
    <col min="14369" max="14369" width="15" style="5" customWidth="1"/>
    <col min="14370" max="14370" width="16.85546875" style="5" customWidth="1"/>
    <col min="14371" max="14371" width="15.7109375" style="5" customWidth="1"/>
    <col min="14372" max="14372" width="19.140625" style="5" customWidth="1"/>
    <col min="14373" max="14373" width="38.7109375" style="5" customWidth="1"/>
    <col min="14374" max="14375" width="18.28515625" style="5" customWidth="1"/>
    <col min="14376" max="14376" width="19.85546875" style="5" customWidth="1"/>
    <col min="14377" max="14377" width="18.85546875" style="5" customWidth="1"/>
    <col min="14378" max="14378" width="15" style="5" customWidth="1"/>
    <col min="14379" max="14379" width="17" style="5" customWidth="1"/>
    <col min="14380" max="14380" width="14.7109375" style="5" customWidth="1"/>
    <col min="14381" max="14381" width="15.42578125" style="5" customWidth="1"/>
    <col min="14382" max="14382" width="12.5703125" style="5" customWidth="1"/>
    <col min="14383" max="14383" width="14.28515625" style="5" customWidth="1"/>
    <col min="14384" max="14384" width="16.140625" style="5" customWidth="1"/>
    <col min="14385" max="14385" width="38.7109375" style="5" customWidth="1"/>
    <col min="14386" max="14386" width="19.7109375" style="5" customWidth="1"/>
    <col min="14387" max="14387" width="20.42578125" style="5" customWidth="1"/>
    <col min="14388" max="14388" width="19.28515625" style="5" customWidth="1"/>
    <col min="14389" max="14389" width="19.85546875" style="5" customWidth="1"/>
    <col min="14390" max="14390" width="17.85546875" style="5" customWidth="1"/>
    <col min="14391" max="14391" width="15.85546875" style="5" customWidth="1"/>
    <col min="14392" max="14392" width="19" style="5" customWidth="1"/>
    <col min="14393" max="14393" width="17.7109375" style="5" customWidth="1"/>
    <col min="14394" max="14394" width="18.5703125" style="5" customWidth="1"/>
    <col min="14395" max="14395" width="17" style="5" customWidth="1"/>
    <col min="14396" max="14396" width="18.28515625" style="5" customWidth="1"/>
    <col min="14397" max="14592" width="9.140625" style="5"/>
    <col min="14593" max="14593" width="38.85546875" style="5" customWidth="1"/>
    <col min="14594" max="14594" width="18.28515625" style="5" customWidth="1"/>
    <col min="14595" max="14595" width="17.5703125" style="5" customWidth="1"/>
    <col min="14596" max="14596" width="15.85546875" style="5" customWidth="1"/>
    <col min="14597" max="14597" width="15.7109375" style="5" customWidth="1"/>
    <col min="14598" max="14598" width="16.140625" style="5" customWidth="1"/>
    <col min="14599" max="14599" width="15" style="5" customWidth="1"/>
    <col min="14600" max="14600" width="15.7109375" style="5" customWidth="1"/>
    <col min="14601" max="14601" width="16.140625" style="5" customWidth="1"/>
    <col min="14602" max="14602" width="15.42578125" style="5" customWidth="1"/>
    <col min="14603" max="14603" width="15.85546875" style="5" customWidth="1"/>
    <col min="14604" max="14604" width="21.28515625" style="5" customWidth="1"/>
    <col min="14605" max="14605" width="38.28515625" style="5" customWidth="1"/>
    <col min="14606" max="14606" width="17.7109375" style="5" customWidth="1"/>
    <col min="14607" max="14607" width="16.7109375" style="5" customWidth="1"/>
    <col min="14608" max="14608" width="18.85546875" style="5" customWidth="1"/>
    <col min="14609" max="14609" width="15.85546875" style="5" customWidth="1"/>
    <col min="14610" max="14610" width="14.5703125" style="5" customWidth="1"/>
    <col min="14611" max="14611" width="17.28515625" style="5" customWidth="1"/>
    <col min="14612" max="14612" width="17" style="5" customWidth="1"/>
    <col min="14613" max="14613" width="18.140625" style="5" customWidth="1"/>
    <col min="14614" max="14614" width="16.42578125" style="5" customWidth="1"/>
    <col min="14615" max="14615" width="17.85546875" style="5" customWidth="1"/>
    <col min="14616" max="14616" width="20.28515625" style="5" customWidth="1"/>
    <col min="14617" max="14617" width="38.28515625" style="5" customWidth="1"/>
    <col min="14618" max="14618" width="18.140625" style="5" customWidth="1"/>
    <col min="14619" max="14619" width="17.140625" style="5" customWidth="1"/>
    <col min="14620" max="14620" width="18.5703125" style="5" customWidth="1"/>
    <col min="14621" max="14621" width="19.5703125" style="5" customWidth="1"/>
    <col min="14622" max="14622" width="17.42578125" style="5" customWidth="1"/>
    <col min="14623" max="14623" width="17" style="5" customWidth="1"/>
    <col min="14624" max="14624" width="15.85546875" style="5" customWidth="1"/>
    <col min="14625" max="14625" width="15" style="5" customWidth="1"/>
    <col min="14626" max="14626" width="16.85546875" style="5" customWidth="1"/>
    <col min="14627" max="14627" width="15.7109375" style="5" customWidth="1"/>
    <col min="14628" max="14628" width="19.140625" style="5" customWidth="1"/>
    <col min="14629" max="14629" width="38.7109375" style="5" customWidth="1"/>
    <col min="14630" max="14631" width="18.28515625" style="5" customWidth="1"/>
    <col min="14632" max="14632" width="19.85546875" style="5" customWidth="1"/>
    <col min="14633" max="14633" width="18.85546875" style="5" customWidth="1"/>
    <col min="14634" max="14634" width="15" style="5" customWidth="1"/>
    <col min="14635" max="14635" width="17" style="5" customWidth="1"/>
    <col min="14636" max="14636" width="14.7109375" style="5" customWidth="1"/>
    <col min="14637" max="14637" width="15.42578125" style="5" customWidth="1"/>
    <col min="14638" max="14638" width="12.5703125" style="5" customWidth="1"/>
    <col min="14639" max="14639" width="14.28515625" style="5" customWidth="1"/>
    <col min="14640" max="14640" width="16.140625" style="5" customWidth="1"/>
    <col min="14641" max="14641" width="38.7109375" style="5" customWidth="1"/>
    <col min="14642" max="14642" width="19.7109375" style="5" customWidth="1"/>
    <col min="14643" max="14643" width="20.42578125" style="5" customWidth="1"/>
    <col min="14644" max="14644" width="19.28515625" style="5" customWidth="1"/>
    <col min="14645" max="14645" width="19.85546875" style="5" customWidth="1"/>
    <col min="14646" max="14646" width="17.85546875" style="5" customWidth="1"/>
    <col min="14647" max="14647" width="15.85546875" style="5" customWidth="1"/>
    <col min="14648" max="14648" width="19" style="5" customWidth="1"/>
    <col min="14649" max="14649" width="17.7109375" style="5" customWidth="1"/>
    <col min="14650" max="14650" width="18.5703125" style="5" customWidth="1"/>
    <col min="14651" max="14651" width="17" style="5" customWidth="1"/>
    <col min="14652" max="14652" width="18.28515625" style="5" customWidth="1"/>
    <col min="14653" max="14848" width="9.140625" style="5"/>
    <col min="14849" max="14849" width="38.85546875" style="5" customWidth="1"/>
    <col min="14850" max="14850" width="18.28515625" style="5" customWidth="1"/>
    <col min="14851" max="14851" width="17.5703125" style="5" customWidth="1"/>
    <col min="14852" max="14852" width="15.85546875" style="5" customWidth="1"/>
    <col min="14853" max="14853" width="15.7109375" style="5" customWidth="1"/>
    <col min="14854" max="14854" width="16.140625" style="5" customWidth="1"/>
    <col min="14855" max="14855" width="15" style="5" customWidth="1"/>
    <col min="14856" max="14856" width="15.7109375" style="5" customWidth="1"/>
    <col min="14857" max="14857" width="16.140625" style="5" customWidth="1"/>
    <col min="14858" max="14858" width="15.42578125" style="5" customWidth="1"/>
    <col min="14859" max="14859" width="15.85546875" style="5" customWidth="1"/>
    <col min="14860" max="14860" width="21.28515625" style="5" customWidth="1"/>
    <col min="14861" max="14861" width="38.28515625" style="5" customWidth="1"/>
    <col min="14862" max="14862" width="17.7109375" style="5" customWidth="1"/>
    <col min="14863" max="14863" width="16.7109375" style="5" customWidth="1"/>
    <col min="14864" max="14864" width="18.85546875" style="5" customWidth="1"/>
    <col min="14865" max="14865" width="15.85546875" style="5" customWidth="1"/>
    <col min="14866" max="14866" width="14.5703125" style="5" customWidth="1"/>
    <col min="14867" max="14867" width="17.28515625" style="5" customWidth="1"/>
    <col min="14868" max="14868" width="17" style="5" customWidth="1"/>
    <col min="14869" max="14869" width="18.140625" style="5" customWidth="1"/>
    <col min="14870" max="14870" width="16.42578125" style="5" customWidth="1"/>
    <col min="14871" max="14871" width="17.85546875" style="5" customWidth="1"/>
    <col min="14872" max="14872" width="20.28515625" style="5" customWidth="1"/>
    <col min="14873" max="14873" width="38.28515625" style="5" customWidth="1"/>
    <col min="14874" max="14874" width="18.140625" style="5" customWidth="1"/>
    <col min="14875" max="14875" width="17.140625" style="5" customWidth="1"/>
    <col min="14876" max="14876" width="18.5703125" style="5" customWidth="1"/>
    <col min="14877" max="14877" width="19.5703125" style="5" customWidth="1"/>
    <col min="14878" max="14878" width="17.42578125" style="5" customWidth="1"/>
    <col min="14879" max="14879" width="17" style="5" customWidth="1"/>
    <col min="14880" max="14880" width="15.85546875" style="5" customWidth="1"/>
    <col min="14881" max="14881" width="15" style="5" customWidth="1"/>
    <col min="14882" max="14882" width="16.85546875" style="5" customWidth="1"/>
    <col min="14883" max="14883" width="15.7109375" style="5" customWidth="1"/>
    <col min="14884" max="14884" width="19.140625" style="5" customWidth="1"/>
    <col min="14885" max="14885" width="38.7109375" style="5" customWidth="1"/>
    <col min="14886" max="14887" width="18.28515625" style="5" customWidth="1"/>
    <col min="14888" max="14888" width="19.85546875" style="5" customWidth="1"/>
    <col min="14889" max="14889" width="18.85546875" style="5" customWidth="1"/>
    <col min="14890" max="14890" width="15" style="5" customWidth="1"/>
    <col min="14891" max="14891" width="17" style="5" customWidth="1"/>
    <col min="14892" max="14892" width="14.7109375" style="5" customWidth="1"/>
    <col min="14893" max="14893" width="15.42578125" style="5" customWidth="1"/>
    <col min="14894" max="14894" width="12.5703125" style="5" customWidth="1"/>
    <col min="14895" max="14895" width="14.28515625" style="5" customWidth="1"/>
    <col min="14896" max="14896" width="16.140625" style="5" customWidth="1"/>
    <col min="14897" max="14897" width="38.7109375" style="5" customWidth="1"/>
    <col min="14898" max="14898" width="19.7109375" style="5" customWidth="1"/>
    <col min="14899" max="14899" width="20.42578125" style="5" customWidth="1"/>
    <col min="14900" max="14900" width="19.28515625" style="5" customWidth="1"/>
    <col min="14901" max="14901" width="19.85546875" style="5" customWidth="1"/>
    <col min="14902" max="14902" width="17.85546875" style="5" customWidth="1"/>
    <col min="14903" max="14903" width="15.85546875" style="5" customWidth="1"/>
    <col min="14904" max="14904" width="19" style="5" customWidth="1"/>
    <col min="14905" max="14905" width="17.7109375" style="5" customWidth="1"/>
    <col min="14906" max="14906" width="18.5703125" style="5" customWidth="1"/>
    <col min="14907" max="14907" width="17" style="5" customWidth="1"/>
    <col min="14908" max="14908" width="18.28515625" style="5" customWidth="1"/>
    <col min="14909" max="15104" width="9.140625" style="5"/>
    <col min="15105" max="15105" width="38.85546875" style="5" customWidth="1"/>
    <col min="15106" max="15106" width="18.28515625" style="5" customWidth="1"/>
    <col min="15107" max="15107" width="17.5703125" style="5" customWidth="1"/>
    <col min="15108" max="15108" width="15.85546875" style="5" customWidth="1"/>
    <col min="15109" max="15109" width="15.7109375" style="5" customWidth="1"/>
    <col min="15110" max="15110" width="16.140625" style="5" customWidth="1"/>
    <col min="15111" max="15111" width="15" style="5" customWidth="1"/>
    <col min="15112" max="15112" width="15.7109375" style="5" customWidth="1"/>
    <col min="15113" max="15113" width="16.140625" style="5" customWidth="1"/>
    <col min="15114" max="15114" width="15.42578125" style="5" customWidth="1"/>
    <col min="15115" max="15115" width="15.85546875" style="5" customWidth="1"/>
    <col min="15116" max="15116" width="21.28515625" style="5" customWidth="1"/>
    <col min="15117" max="15117" width="38.28515625" style="5" customWidth="1"/>
    <col min="15118" max="15118" width="17.7109375" style="5" customWidth="1"/>
    <col min="15119" max="15119" width="16.7109375" style="5" customWidth="1"/>
    <col min="15120" max="15120" width="18.85546875" style="5" customWidth="1"/>
    <col min="15121" max="15121" width="15.85546875" style="5" customWidth="1"/>
    <col min="15122" max="15122" width="14.5703125" style="5" customWidth="1"/>
    <col min="15123" max="15123" width="17.28515625" style="5" customWidth="1"/>
    <col min="15124" max="15124" width="17" style="5" customWidth="1"/>
    <col min="15125" max="15125" width="18.140625" style="5" customWidth="1"/>
    <col min="15126" max="15126" width="16.42578125" style="5" customWidth="1"/>
    <col min="15127" max="15127" width="17.85546875" style="5" customWidth="1"/>
    <col min="15128" max="15128" width="20.28515625" style="5" customWidth="1"/>
    <col min="15129" max="15129" width="38.28515625" style="5" customWidth="1"/>
    <col min="15130" max="15130" width="18.140625" style="5" customWidth="1"/>
    <col min="15131" max="15131" width="17.140625" style="5" customWidth="1"/>
    <col min="15132" max="15132" width="18.5703125" style="5" customWidth="1"/>
    <col min="15133" max="15133" width="19.5703125" style="5" customWidth="1"/>
    <col min="15134" max="15134" width="17.42578125" style="5" customWidth="1"/>
    <col min="15135" max="15135" width="17" style="5" customWidth="1"/>
    <col min="15136" max="15136" width="15.85546875" style="5" customWidth="1"/>
    <col min="15137" max="15137" width="15" style="5" customWidth="1"/>
    <col min="15138" max="15138" width="16.85546875" style="5" customWidth="1"/>
    <col min="15139" max="15139" width="15.7109375" style="5" customWidth="1"/>
    <col min="15140" max="15140" width="19.140625" style="5" customWidth="1"/>
    <col min="15141" max="15141" width="38.7109375" style="5" customWidth="1"/>
    <col min="15142" max="15143" width="18.28515625" style="5" customWidth="1"/>
    <col min="15144" max="15144" width="19.85546875" style="5" customWidth="1"/>
    <col min="15145" max="15145" width="18.85546875" style="5" customWidth="1"/>
    <col min="15146" max="15146" width="15" style="5" customWidth="1"/>
    <col min="15147" max="15147" width="17" style="5" customWidth="1"/>
    <col min="15148" max="15148" width="14.7109375" style="5" customWidth="1"/>
    <col min="15149" max="15149" width="15.42578125" style="5" customWidth="1"/>
    <col min="15150" max="15150" width="12.5703125" style="5" customWidth="1"/>
    <col min="15151" max="15151" width="14.28515625" style="5" customWidth="1"/>
    <col min="15152" max="15152" width="16.140625" style="5" customWidth="1"/>
    <col min="15153" max="15153" width="38.7109375" style="5" customWidth="1"/>
    <col min="15154" max="15154" width="19.7109375" style="5" customWidth="1"/>
    <col min="15155" max="15155" width="20.42578125" style="5" customWidth="1"/>
    <col min="15156" max="15156" width="19.28515625" style="5" customWidth="1"/>
    <col min="15157" max="15157" width="19.85546875" style="5" customWidth="1"/>
    <col min="15158" max="15158" width="17.85546875" style="5" customWidth="1"/>
    <col min="15159" max="15159" width="15.85546875" style="5" customWidth="1"/>
    <col min="15160" max="15160" width="19" style="5" customWidth="1"/>
    <col min="15161" max="15161" width="17.7109375" style="5" customWidth="1"/>
    <col min="15162" max="15162" width="18.5703125" style="5" customWidth="1"/>
    <col min="15163" max="15163" width="17" style="5" customWidth="1"/>
    <col min="15164" max="15164" width="18.28515625" style="5" customWidth="1"/>
    <col min="15165" max="15360" width="9.140625" style="5"/>
    <col min="15361" max="15361" width="38.85546875" style="5" customWidth="1"/>
    <col min="15362" max="15362" width="18.28515625" style="5" customWidth="1"/>
    <col min="15363" max="15363" width="17.5703125" style="5" customWidth="1"/>
    <col min="15364" max="15364" width="15.85546875" style="5" customWidth="1"/>
    <col min="15365" max="15365" width="15.7109375" style="5" customWidth="1"/>
    <col min="15366" max="15366" width="16.140625" style="5" customWidth="1"/>
    <col min="15367" max="15367" width="15" style="5" customWidth="1"/>
    <col min="15368" max="15368" width="15.7109375" style="5" customWidth="1"/>
    <col min="15369" max="15369" width="16.140625" style="5" customWidth="1"/>
    <col min="15370" max="15370" width="15.42578125" style="5" customWidth="1"/>
    <col min="15371" max="15371" width="15.85546875" style="5" customWidth="1"/>
    <col min="15372" max="15372" width="21.28515625" style="5" customWidth="1"/>
    <col min="15373" max="15373" width="38.28515625" style="5" customWidth="1"/>
    <col min="15374" max="15374" width="17.7109375" style="5" customWidth="1"/>
    <col min="15375" max="15375" width="16.7109375" style="5" customWidth="1"/>
    <col min="15376" max="15376" width="18.85546875" style="5" customWidth="1"/>
    <col min="15377" max="15377" width="15.85546875" style="5" customWidth="1"/>
    <col min="15378" max="15378" width="14.5703125" style="5" customWidth="1"/>
    <col min="15379" max="15379" width="17.28515625" style="5" customWidth="1"/>
    <col min="15380" max="15380" width="17" style="5" customWidth="1"/>
    <col min="15381" max="15381" width="18.140625" style="5" customWidth="1"/>
    <col min="15382" max="15382" width="16.42578125" style="5" customWidth="1"/>
    <col min="15383" max="15383" width="17.85546875" style="5" customWidth="1"/>
    <col min="15384" max="15384" width="20.28515625" style="5" customWidth="1"/>
    <col min="15385" max="15385" width="38.28515625" style="5" customWidth="1"/>
    <col min="15386" max="15386" width="18.140625" style="5" customWidth="1"/>
    <col min="15387" max="15387" width="17.140625" style="5" customWidth="1"/>
    <col min="15388" max="15388" width="18.5703125" style="5" customWidth="1"/>
    <col min="15389" max="15389" width="19.5703125" style="5" customWidth="1"/>
    <col min="15390" max="15390" width="17.42578125" style="5" customWidth="1"/>
    <col min="15391" max="15391" width="17" style="5" customWidth="1"/>
    <col min="15392" max="15392" width="15.85546875" style="5" customWidth="1"/>
    <col min="15393" max="15393" width="15" style="5" customWidth="1"/>
    <col min="15394" max="15394" width="16.85546875" style="5" customWidth="1"/>
    <col min="15395" max="15395" width="15.7109375" style="5" customWidth="1"/>
    <col min="15396" max="15396" width="19.140625" style="5" customWidth="1"/>
    <col min="15397" max="15397" width="38.7109375" style="5" customWidth="1"/>
    <col min="15398" max="15399" width="18.28515625" style="5" customWidth="1"/>
    <col min="15400" max="15400" width="19.85546875" style="5" customWidth="1"/>
    <col min="15401" max="15401" width="18.85546875" style="5" customWidth="1"/>
    <col min="15402" max="15402" width="15" style="5" customWidth="1"/>
    <col min="15403" max="15403" width="17" style="5" customWidth="1"/>
    <col min="15404" max="15404" width="14.7109375" style="5" customWidth="1"/>
    <col min="15405" max="15405" width="15.42578125" style="5" customWidth="1"/>
    <col min="15406" max="15406" width="12.5703125" style="5" customWidth="1"/>
    <col min="15407" max="15407" width="14.28515625" style="5" customWidth="1"/>
    <col min="15408" max="15408" width="16.140625" style="5" customWidth="1"/>
    <col min="15409" max="15409" width="38.7109375" style="5" customWidth="1"/>
    <col min="15410" max="15410" width="19.7109375" style="5" customWidth="1"/>
    <col min="15411" max="15411" width="20.42578125" style="5" customWidth="1"/>
    <col min="15412" max="15412" width="19.28515625" style="5" customWidth="1"/>
    <col min="15413" max="15413" width="19.85546875" style="5" customWidth="1"/>
    <col min="15414" max="15414" width="17.85546875" style="5" customWidth="1"/>
    <col min="15415" max="15415" width="15.85546875" style="5" customWidth="1"/>
    <col min="15416" max="15416" width="19" style="5" customWidth="1"/>
    <col min="15417" max="15417" width="17.7109375" style="5" customWidth="1"/>
    <col min="15418" max="15418" width="18.5703125" style="5" customWidth="1"/>
    <col min="15419" max="15419" width="17" style="5" customWidth="1"/>
    <col min="15420" max="15420" width="18.28515625" style="5" customWidth="1"/>
    <col min="15421" max="15616" width="9.140625" style="5"/>
    <col min="15617" max="15617" width="38.85546875" style="5" customWidth="1"/>
    <col min="15618" max="15618" width="18.28515625" style="5" customWidth="1"/>
    <col min="15619" max="15619" width="17.5703125" style="5" customWidth="1"/>
    <col min="15620" max="15620" width="15.85546875" style="5" customWidth="1"/>
    <col min="15621" max="15621" width="15.7109375" style="5" customWidth="1"/>
    <col min="15622" max="15622" width="16.140625" style="5" customWidth="1"/>
    <col min="15623" max="15623" width="15" style="5" customWidth="1"/>
    <col min="15624" max="15624" width="15.7109375" style="5" customWidth="1"/>
    <col min="15625" max="15625" width="16.140625" style="5" customWidth="1"/>
    <col min="15626" max="15626" width="15.42578125" style="5" customWidth="1"/>
    <col min="15627" max="15627" width="15.85546875" style="5" customWidth="1"/>
    <col min="15628" max="15628" width="21.28515625" style="5" customWidth="1"/>
    <col min="15629" max="15629" width="38.28515625" style="5" customWidth="1"/>
    <col min="15630" max="15630" width="17.7109375" style="5" customWidth="1"/>
    <col min="15631" max="15631" width="16.7109375" style="5" customWidth="1"/>
    <col min="15632" max="15632" width="18.85546875" style="5" customWidth="1"/>
    <col min="15633" max="15633" width="15.85546875" style="5" customWidth="1"/>
    <col min="15634" max="15634" width="14.5703125" style="5" customWidth="1"/>
    <col min="15635" max="15635" width="17.28515625" style="5" customWidth="1"/>
    <col min="15636" max="15636" width="17" style="5" customWidth="1"/>
    <col min="15637" max="15637" width="18.140625" style="5" customWidth="1"/>
    <col min="15638" max="15638" width="16.42578125" style="5" customWidth="1"/>
    <col min="15639" max="15639" width="17.85546875" style="5" customWidth="1"/>
    <col min="15640" max="15640" width="20.28515625" style="5" customWidth="1"/>
    <col min="15641" max="15641" width="38.28515625" style="5" customWidth="1"/>
    <col min="15642" max="15642" width="18.140625" style="5" customWidth="1"/>
    <col min="15643" max="15643" width="17.140625" style="5" customWidth="1"/>
    <col min="15644" max="15644" width="18.5703125" style="5" customWidth="1"/>
    <col min="15645" max="15645" width="19.5703125" style="5" customWidth="1"/>
    <col min="15646" max="15646" width="17.42578125" style="5" customWidth="1"/>
    <col min="15647" max="15647" width="17" style="5" customWidth="1"/>
    <col min="15648" max="15648" width="15.85546875" style="5" customWidth="1"/>
    <col min="15649" max="15649" width="15" style="5" customWidth="1"/>
    <col min="15650" max="15650" width="16.85546875" style="5" customWidth="1"/>
    <col min="15651" max="15651" width="15.7109375" style="5" customWidth="1"/>
    <col min="15652" max="15652" width="19.140625" style="5" customWidth="1"/>
    <col min="15653" max="15653" width="38.7109375" style="5" customWidth="1"/>
    <col min="15654" max="15655" width="18.28515625" style="5" customWidth="1"/>
    <col min="15656" max="15656" width="19.85546875" style="5" customWidth="1"/>
    <col min="15657" max="15657" width="18.85546875" style="5" customWidth="1"/>
    <col min="15658" max="15658" width="15" style="5" customWidth="1"/>
    <col min="15659" max="15659" width="17" style="5" customWidth="1"/>
    <col min="15660" max="15660" width="14.7109375" style="5" customWidth="1"/>
    <col min="15661" max="15661" width="15.42578125" style="5" customWidth="1"/>
    <col min="15662" max="15662" width="12.5703125" style="5" customWidth="1"/>
    <col min="15663" max="15663" width="14.28515625" style="5" customWidth="1"/>
    <col min="15664" max="15664" width="16.140625" style="5" customWidth="1"/>
    <col min="15665" max="15665" width="38.7109375" style="5" customWidth="1"/>
    <col min="15666" max="15666" width="19.7109375" style="5" customWidth="1"/>
    <col min="15667" max="15667" width="20.42578125" style="5" customWidth="1"/>
    <col min="15668" max="15668" width="19.28515625" style="5" customWidth="1"/>
    <col min="15669" max="15669" width="19.85546875" style="5" customWidth="1"/>
    <col min="15670" max="15670" width="17.85546875" style="5" customWidth="1"/>
    <col min="15671" max="15671" width="15.85546875" style="5" customWidth="1"/>
    <col min="15672" max="15672" width="19" style="5" customWidth="1"/>
    <col min="15673" max="15673" width="17.7109375" style="5" customWidth="1"/>
    <col min="15674" max="15674" width="18.5703125" style="5" customWidth="1"/>
    <col min="15675" max="15675" width="17" style="5" customWidth="1"/>
    <col min="15676" max="15676" width="18.28515625" style="5" customWidth="1"/>
    <col min="15677" max="15872" width="9.140625" style="5"/>
    <col min="15873" max="15873" width="38.85546875" style="5" customWidth="1"/>
    <col min="15874" max="15874" width="18.28515625" style="5" customWidth="1"/>
    <col min="15875" max="15875" width="17.5703125" style="5" customWidth="1"/>
    <col min="15876" max="15876" width="15.85546875" style="5" customWidth="1"/>
    <col min="15877" max="15877" width="15.7109375" style="5" customWidth="1"/>
    <col min="15878" max="15878" width="16.140625" style="5" customWidth="1"/>
    <col min="15879" max="15879" width="15" style="5" customWidth="1"/>
    <col min="15880" max="15880" width="15.7109375" style="5" customWidth="1"/>
    <col min="15881" max="15881" width="16.140625" style="5" customWidth="1"/>
    <col min="15882" max="15882" width="15.42578125" style="5" customWidth="1"/>
    <col min="15883" max="15883" width="15.85546875" style="5" customWidth="1"/>
    <col min="15884" max="15884" width="21.28515625" style="5" customWidth="1"/>
    <col min="15885" max="15885" width="38.28515625" style="5" customWidth="1"/>
    <col min="15886" max="15886" width="17.7109375" style="5" customWidth="1"/>
    <col min="15887" max="15887" width="16.7109375" style="5" customWidth="1"/>
    <col min="15888" max="15888" width="18.85546875" style="5" customWidth="1"/>
    <col min="15889" max="15889" width="15.85546875" style="5" customWidth="1"/>
    <col min="15890" max="15890" width="14.5703125" style="5" customWidth="1"/>
    <col min="15891" max="15891" width="17.28515625" style="5" customWidth="1"/>
    <col min="15892" max="15892" width="17" style="5" customWidth="1"/>
    <col min="15893" max="15893" width="18.140625" style="5" customWidth="1"/>
    <col min="15894" max="15894" width="16.42578125" style="5" customWidth="1"/>
    <col min="15895" max="15895" width="17.85546875" style="5" customWidth="1"/>
    <col min="15896" max="15896" width="20.28515625" style="5" customWidth="1"/>
    <col min="15897" max="15897" width="38.28515625" style="5" customWidth="1"/>
    <col min="15898" max="15898" width="18.140625" style="5" customWidth="1"/>
    <col min="15899" max="15899" width="17.140625" style="5" customWidth="1"/>
    <col min="15900" max="15900" width="18.5703125" style="5" customWidth="1"/>
    <col min="15901" max="15901" width="19.5703125" style="5" customWidth="1"/>
    <col min="15902" max="15902" width="17.42578125" style="5" customWidth="1"/>
    <col min="15903" max="15903" width="17" style="5" customWidth="1"/>
    <col min="15904" max="15904" width="15.85546875" style="5" customWidth="1"/>
    <col min="15905" max="15905" width="15" style="5" customWidth="1"/>
    <col min="15906" max="15906" width="16.85546875" style="5" customWidth="1"/>
    <col min="15907" max="15907" width="15.7109375" style="5" customWidth="1"/>
    <col min="15908" max="15908" width="19.140625" style="5" customWidth="1"/>
    <col min="15909" max="15909" width="38.7109375" style="5" customWidth="1"/>
    <col min="15910" max="15911" width="18.28515625" style="5" customWidth="1"/>
    <col min="15912" max="15912" width="19.85546875" style="5" customWidth="1"/>
    <col min="15913" max="15913" width="18.85546875" style="5" customWidth="1"/>
    <col min="15914" max="15914" width="15" style="5" customWidth="1"/>
    <col min="15915" max="15915" width="17" style="5" customWidth="1"/>
    <col min="15916" max="15916" width="14.7109375" style="5" customWidth="1"/>
    <col min="15917" max="15917" width="15.42578125" style="5" customWidth="1"/>
    <col min="15918" max="15918" width="12.5703125" style="5" customWidth="1"/>
    <col min="15919" max="15919" width="14.28515625" style="5" customWidth="1"/>
    <col min="15920" max="15920" width="16.140625" style="5" customWidth="1"/>
    <col min="15921" max="15921" width="38.7109375" style="5" customWidth="1"/>
    <col min="15922" max="15922" width="19.7109375" style="5" customWidth="1"/>
    <col min="15923" max="15923" width="20.42578125" style="5" customWidth="1"/>
    <col min="15924" max="15924" width="19.28515625" style="5" customWidth="1"/>
    <col min="15925" max="15925" width="19.85546875" style="5" customWidth="1"/>
    <col min="15926" max="15926" width="17.85546875" style="5" customWidth="1"/>
    <col min="15927" max="15927" width="15.85546875" style="5" customWidth="1"/>
    <col min="15928" max="15928" width="19" style="5" customWidth="1"/>
    <col min="15929" max="15929" width="17.7109375" style="5" customWidth="1"/>
    <col min="15930" max="15930" width="18.5703125" style="5" customWidth="1"/>
    <col min="15931" max="15931" width="17" style="5" customWidth="1"/>
    <col min="15932" max="15932" width="18.28515625" style="5" customWidth="1"/>
    <col min="15933" max="16128" width="9.140625" style="5"/>
    <col min="16129" max="16129" width="38.85546875" style="5" customWidth="1"/>
    <col min="16130" max="16130" width="18.28515625" style="5" customWidth="1"/>
    <col min="16131" max="16131" width="17.5703125" style="5" customWidth="1"/>
    <col min="16132" max="16132" width="15.85546875" style="5" customWidth="1"/>
    <col min="16133" max="16133" width="15.7109375" style="5" customWidth="1"/>
    <col min="16134" max="16134" width="16.140625" style="5" customWidth="1"/>
    <col min="16135" max="16135" width="15" style="5" customWidth="1"/>
    <col min="16136" max="16136" width="15.7109375" style="5" customWidth="1"/>
    <col min="16137" max="16137" width="16.140625" style="5" customWidth="1"/>
    <col min="16138" max="16138" width="15.42578125" style="5" customWidth="1"/>
    <col min="16139" max="16139" width="15.85546875" style="5" customWidth="1"/>
    <col min="16140" max="16140" width="21.28515625" style="5" customWidth="1"/>
    <col min="16141" max="16141" width="38.28515625" style="5" customWidth="1"/>
    <col min="16142" max="16142" width="17.7109375" style="5" customWidth="1"/>
    <col min="16143" max="16143" width="16.7109375" style="5" customWidth="1"/>
    <col min="16144" max="16144" width="18.85546875" style="5" customWidth="1"/>
    <col min="16145" max="16145" width="15.85546875" style="5" customWidth="1"/>
    <col min="16146" max="16146" width="14.5703125" style="5" customWidth="1"/>
    <col min="16147" max="16147" width="17.28515625" style="5" customWidth="1"/>
    <col min="16148" max="16148" width="17" style="5" customWidth="1"/>
    <col min="16149" max="16149" width="18.140625" style="5" customWidth="1"/>
    <col min="16150" max="16150" width="16.42578125" style="5" customWidth="1"/>
    <col min="16151" max="16151" width="17.85546875" style="5" customWidth="1"/>
    <col min="16152" max="16152" width="20.28515625" style="5" customWidth="1"/>
    <col min="16153" max="16153" width="38.28515625" style="5" customWidth="1"/>
    <col min="16154" max="16154" width="18.140625" style="5" customWidth="1"/>
    <col min="16155" max="16155" width="17.140625" style="5" customWidth="1"/>
    <col min="16156" max="16156" width="18.5703125" style="5" customWidth="1"/>
    <col min="16157" max="16157" width="19.5703125" style="5" customWidth="1"/>
    <col min="16158" max="16158" width="17.42578125" style="5" customWidth="1"/>
    <col min="16159" max="16159" width="17" style="5" customWidth="1"/>
    <col min="16160" max="16160" width="15.85546875" style="5" customWidth="1"/>
    <col min="16161" max="16161" width="15" style="5" customWidth="1"/>
    <col min="16162" max="16162" width="16.85546875" style="5" customWidth="1"/>
    <col min="16163" max="16163" width="15.7109375" style="5" customWidth="1"/>
    <col min="16164" max="16164" width="19.140625" style="5" customWidth="1"/>
    <col min="16165" max="16165" width="38.7109375" style="5" customWidth="1"/>
    <col min="16166" max="16167" width="18.28515625" style="5" customWidth="1"/>
    <col min="16168" max="16168" width="19.85546875" style="5" customWidth="1"/>
    <col min="16169" max="16169" width="18.85546875" style="5" customWidth="1"/>
    <col min="16170" max="16170" width="15" style="5" customWidth="1"/>
    <col min="16171" max="16171" width="17" style="5" customWidth="1"/>
    <col min="16172" max="16172" width="14.7109375" style="5" customWidth="1"/>
    <col min="16173" max="16173" width="15.42578125" style="5" customWidth="1"/>
    <col min="16174" max="16174" width="12.5703125" style="5" customWidth="1"/>
    <col min="16175" max="16175" width="14.28515625" style="5" customWidth="1"/>
    <col min="16176" max="16176" width="16.140625" style="5" customWidth="1"/>
    <col min="16177" max="16177" width="38.7109375" style="5" customWidth="1"/>
    <col min="16178" max="16178" width="19.7109375" style="5" customWidth="1"/>
    <col min="16179" max="16179" width="20.42578125" style="5" customWidth="1"/>
    <col min="16180" max="16180" width="19.28515625" style="5" customWidth="1"/>
    <col min="16181" max="16181" width="19.85546875" style="5" customWidth="1"/>
    <col min="16182" max="16182" width="17.85546875" style="5" customWidth="1"/>
    <col min="16183" max="16183" width="15.85546875" style="5" customWidth="1"/>
    <col min="16184" max="16184" width="19" style="5" customWidth="1"/>
    <col min="16185" max="16185" width="17.7109375" style="5" customWidth="1"/>
    <col min="16186" max="16186" width="18.5703125" style="5" customWidth="1"/>
    <col min="16187" max="16187" width="17" style="5" customWidth="1"/>
    <col min="16188" max="16188" width="18.28515625" style="5" customWidth="1"/>
    <col min="16189" max="16384" width="9.140625" style="5"/>
  </cols>
  <sheetData>
    <row r="1" spans="1:62" ht="26.25" customHeight="1">
      <c r="A1" s="1"/>
      <c r="B1" s="2"/>
      <c r="C1" s="2"/>
      <c r="D1" s="2"/>
      <c r="E1" s="2"/>
      <c r="F1" s="2"/>
      <c r="G1" s="607" t="s">
        <v>0</v>
      </c>
      <c r="H1" s="607"/>
      <c r="I1" s="607"/>
      <c r="J1" s="1"/>
      <c r="K1" s="1"/>
      <c r="L1" s="1"/>
      <c r="M1" s="4"/>
      <c r="N1" s="2"/>
      <c r="O1" s="4"/>
      <c r="P1" s="2"/>
      <c r="Q1" s="4"/>
      <c r="R1" s="2" t="s">
        <v>1</v>
      </c>
      <c r="S1" s="608" t="s">
        <v>2</v>
      </c>
      <c r="T1" s="608"/>
      <c r="U1" s="608"/>
      <c r="V1" s="608"/>
      <c r="W1" s="4"/>
      <c r="X1" s="4"/>
      <c r="Y1" s="4"/>
      <c r="Z1" s="4" t="s">
        <v>1</v>
      </c>
      <c r="AA1" s="4"/>
      <c r="AB1" s="4"/>
      <c r="AC1" s="4"/>
      <c r="AD1" s="4"/>
      <c r="AE1" s="608" t="s">
        <v>83</v>
      </c>
      <c r="AF1" s="608"/>
      <c r="AG1" s="608"/>
      <c r="AH1" s="608"/>
      <c r="AI1" s="4"/>
      <c r="AJ1" s="4"/>
      <c r="AK1" s="4"/>
      <c r="AL1" s="4"/>
      <c r="AM1" s="4"/>
      <c r="AN1" s="4" t="s">
        <v>1</v>
      </c>
      <c r="AO1" s="4"/>
      <c r="AP1" s="4"/>
      <c r="AQ1" s="608" t="s">
        <v>3</v>
      </c>
      <c r="AR1" s="608"/>
      <c r="AS1" s="608"/>
      <c r="AT1" s="608"/>
      <c r="AU1" s="4"/>
      <c r="AV1" s="4"/>
      <c r="AW1" s="4"/>
      <c r="AX1" s="4"/>
      <c r="AY1" s="4"/>
      <c r="AZ1" s="4"/>
      <c r="BA1" s="4"/>
      <c r="BB1" s="4"/>
      <c r="BC1" s="608" t="s">
        <v>4</v>
      </c>
      <c r="BD1" s="608"/>
      <c r="BE1" s="608"/>
      <c r="BF1" s="608"/>
      <c r="BG1" s="4"/>
      <c r="BH1" s="4"/>
    </row>
    <row r="2" spans="1:62" ht="18.75" customHeight="1">
      <c r="A2" s="1"/>
      <c r="B2" s="2"/>
      <c r="C2" s="2"/>
      <c r="D2" s="2"/>
      <c r="E2" s="2"/>
      <c r="F2" s="6" t="s">
        <v>1</v>
      </c>
      <c r="G2" s="609" t="s">
        <v>5</v>
      </c>
      <c r="H2" s="609"/>
      <c r="I2" s="609"/>
      <c r="J2" s="609"/>
      <c r="K2" s="609"/>
      <c r="L2" s="609"/>
      <c r="M2" s="4" t="s">
        <v>1</v>
      </c>
      <c r="N2" s="2" t="s">
        <v>1</v>
      </c>
      <c r="O2" s="4"/>
      <c r="P2" s="2"/>
      <c r="Q2" s="4"/>
      <c r="R2" s="2" t="s">
        <v>1</v>
      </c>
      <c r="S2" s="609" t="s">
        <v>5</v>
      </c>
      <c r="T2" s="609"/>
      <c r="U2" s="609"/>
      <c r="V2" s="609"/>
      <c r="W2" s="609"/>
      <c r="X2" s="609"/>
      <c r="Y2" s="4"/>
      <c r="Z2" s="4" t="s">
        <v>1</v>
      </c>
      <c r="AA2" s="4" t="s">
        <v>1</v>
      </c>
      <c r="AB2" s="4" t="s">
        <v>1</v>
      </c>
      <c r="AC2" s="4"/>
      <c r="AD2" s="4"/>
      <c r="AE2" s="609" t="s">
        <v>5</v>
      </c>
      <c r="AF2" s="609"/>
      <c r="AG2" s="609"/>
      <c r="AH2" s="609"/>
      <c r="AI2" s="609"/>
      <c r="AJ2" s="609"/>
      <c r="AK2" s="4" t="s">
        <v>1</v>
      </c>
      <c r="AL2" s="4"/>
      <c r="AM2" s="4"/>
      <c r="AN2" s="4"/>
      <c r="AO2" s="4"/>
      <c r="AP2" s="4" t="s">
        <v>1</v>
      </c>
      <c r="AQ2" s="609" t="s">
        <v>5</v>
      </c>
      <c r="AR2" s="609"/>
      <c r="AS2" s="609"/>
      <c r="AT2" s="609"/>
      <c r="AU2" s="609"/>
      <c r="AV2" s="609"/>
      <c r="AW2" s="4"/>
      <c r="AX2" s="4" t="s">
        <v>1</v>
      </c>
      <c r="AY2" s="4" t="s">
        <v>1</v>
      </c>
      <c r="AZ2" s="4"/>
      <c r="BA2" s="4"/>
      <c r="BB2" s="4"/>
      <c r="BC2" s="609" t="s">
        <v>5</v>
      </c>
      <c r="BD2" s="609"/>
      <c r="BE2" s="609"/>
      <c r="BF2" s="609"/>
      <c r="BG2" s="609"/>
      <c r="BH2" s="609"/>
    </row>
    <row r="3" spans="1:62" ht="25.5" customHeight="1">
      <c r="A3" s="1"/>
      <c r="B3" s="2"/>
      <c r="C3" s="2"/>
      <c r="D3" s="2"/>
      <c r="E3" s="2"/>
      <c r="F3" s="2"/>
      <c r="G3" s="607"/>
      <c r="H3" s="607"/>
      <c r="I3" s="607"/>
      <c r="J3" s="607"/>
      <c r="K3" s="1"/>
      <c r="L3" s="1"/>
      <c r="M3" s="4"/>
      <c r="N3" s="2" t="s">
        <v>1</v>
      </c>
      <c r="O3" s="4"/>
      <c r="P3" s="2"/>
      <c r="Q3" s="4"/>
      <c r="R3" s="2" t="s">
        <v>1</v>
      </c>
      <c r="S3" s="607" t="s">
        <v>75</v>
      </c>
      <c r="T3" s="607"/>
      <c r="U3" s="607"/>
      <c r="V3" s="607"/>
      <c r="W3" s="3"/>
      <c r="X3" s="3"/>
      <c r="Y3" s="4"/>
      <c r="Z3" s="4"/>
      <c r="AA3" s="4"/>
      <c r="AB3" s="4"/>
      <c r="AC3" s="4"/>
      <c r="AD3" s="4"/>
      <c r="AE3" s="607" t="s">
        <v>75</v>
      </c>
      <c r="AF3" s="607"/>
      <c r="AG3" s="607"/>
      <c r="AH3" s="607"/>
      <c r="AI3" s="3"/>
      <c r="AJ3" s="3"/>
      <c r="AK3" s="4"/>
      <c r="AL3" s="4"/>
      <c r="AM3" s="4"/>
      <c r="AN3" s="4"/>
      <c r="AO3" s="4"/>
      <c r="AP3" s="4"/>
      <c r="AQ3" s="607" t="s">
        <v>75</v>
      </c>
      <c r="AR3" s="607"/>
      <c r="AS3" s="607"/>
      <c r="AT3" s="607"/>
      <c r="AU3" s="3"/>
      <c r="AV3" s="3"/>
      <c r="AW3" s="4"/>
      <c r="AX3" s="4"/>
      <c r="AY3" s="4"/>
      <c r="AZ3" s="4"/>
      <c r="BA3" s="4"/>
      <c r="BB3" s="4"/>
      <c r="BC3" s="607" t="s">
        <v>89</v>
      </c>
      <c r="BD3" s="607"/>
      <c r="BE3" s="607"/>
      <c r="BF3" s="607"/>
      <c r="BG3" s="3"/>
      <c r="BH3" s="3"/>
    </row>
    <row r="4" spans="1:62" ht="18" customHeight="1">
      <c r="A4" s="603" t="s">
        <v>6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604" t="s">
        <v>7</v>
      </c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4" t="s">
        <v>7</v>
      </c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4" t="s">
        <v>7</v>
      </c>
      <c r="AL4" s="605"/>
      <c r="AM4" s="605"/>
      <c r="AN4" s="605"/>
      <c r="AO4" s="605"/>
      <c r="AP4" s="605"/>
      <c r="AQ4" s="605"/>
      <c r="AR4" s="605"/>
      <c r="AS4" s="605"/>
      <c r="AT4" s="605"/>
      <c r="AU4" s="605"/>
      <c r="AV4" s="605"/>
      <c r="AW4" s="604" t="s">
        <v>7</v>
      </c>
      <c r="AX4" s="605"/>
      <c r="AY4" s="605"/>
      <c r="AZ4" s="605"/>
      <c r="BA4" s="605"/>
      <c r="BB4" s="605"/>
      <c r="BC4" s="605"/>
      <c r="BD4" s="605"/>
      <c r="BE4" s="605"/>
      <c r="BF4" s="605"/>
      <c r="BG4" s="605"/>
      <c r="BH4" s="605"/>
    </row>
    <row r="5" spans="1:62" ht="15.75" customHeight="1">
      <c r="A5" s="603" t="s">
        <v>8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604" t="s">
        <v>8</v>
      </c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4" t="s">
        <v>8</v>
      </c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4" t="s">
        <v>8</v>
      </c>
      <c r="AL5" s="605"/>
      <c r="AM5" s="605"/>
      <c r="AN5" s="605"/>
      <c r="AO5" s="605"/>
      <c r="AP5" s="605"/>
      <c r="AQ5" s="605"/>
      <c r="AR5" s="605"/>
      <c r="AS5" s="605"/>
      <c r="AT5" s="605"/>
      <c r="AU5" s="605"/>
      <c r="AV5" s="605"/>
      <c r="AW5" s="604" t="s">
        <v>8</v>
      </c>
      <c r="AX5" s="605"/>
      <c r="AY5" s="605"/>
      <c r="AZ5" s="605"/>
      <c r="BA5" s="605"/>
      <c r="BB5" s="605"/>
      <c r="BC5" s="605"/>
      <c r="BD5" s="605"/>
      <c r="BE5" s="605"/>
      <c r="BF5" s="605"/>
      <c r="BG5" s="605"/>
      <c r="BH5" s="605"/>
    </row>
    <row r="6" spans="1:62" ht="30" customHeight="1" thickBot="1">
      <c r="A6" s="603" t="s">
        <v>76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590" t="s">
        <v>80</v>
      </c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 t="s">
        <v>77</v>
      </c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 t="s">
        <v>78</v>
      </c>
      <c r="AL6" s="590"/>
      <c r="AM6" s="590"/>
      <c r="AN6" s="590"/>
      <c r="AO6" s="590"/>
      <c r="AP6" s="590"/>
      <c r="AQ6" s="590"/>
      <c r="AR6" s="590"/>
      <c r="AS6" s="590"/>
      <c r="AT6" s="590"/>
      <c r="AU6" s="590"/>
      <c r="AV6" s="590"/>
      <c r="AW6" s="590" t="s">
        <v>79</v>
      </c>
      <c r="AX6" s="590"/>
      <c r="AY6" s="590"/>
      <c r="AZ6" s="590"/>
      <c r="BA6" s="590"/>
      <c r="BB6" s="590"/>
      <c r="BC6" s="590"/>
      <c r="BD6" s="590"/>
      <c r="BE6" s="590"/>
      <c r="BF6" s="590"/>
      <c r="BG6" s="590"/>
      <c r="BH6" s="590"/>
    </row>
    <row r="7" spans="1:62" ht="16.5" customHeight="1" thickBot="1">
      <c r="A7" s="7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8"/>
      <c r="M7" s="7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8"/>
      <c r="Y7" s="7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8"/>
      <c r="AK7" s="7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8"/>
      <c r="AW7" s="7"/>
      <c r="AX7" s="9"/>
      <c r="AY7" s="306"/>
      <c r="AZ7" s="9"/>
      <c r="BA7" s="306"/>
      <c r="BB7" s="9"/>
      <c r="BC7" s="306"/>
      <c r="BD7" s="9"/>
      <c r="BE7" s="306"/>
      <c r="BF7" s="9"/>
      <c r="BG7" s="306"/>
      <c r="BH7" s="8"/>
    </row>
    <row r="8" spans="1:62" ht="32.25" customHeight="1" thickBot="1">
      <c r="A8" s="10" t="s">
        <v>9</v>
      </c>
      <c r="B8" s="592" t="s">
        <v>10</v>
      </c>
      <c r="C8" s="593"/>
      <c r="D8" s="592" t="s">
        <v>11</v>
      </c>
      <c r="E8" s="593"/>
      <c r="F8" s="592" t="s">
        <v>12</v>
      </c>
      <c r="G8" s="593"/>
      <c r="H8" s="592" t="s">
        <v>13</v>
      </c>
      <c r="I8" s="593"/>
      <c r="J8" s="592" t="s">
        <v>14</v>
      </c>
      <c r="K8" s="593"/>
      <c r="L8" s="369" t="s">
        <v>15</v>
      </c>
      <c r="M8" s="599" t="s">
        <v>9</v>
      </c>
      <c r="N8" s="592" t="s">
        <v>10</v>
      </c>
      <c r="O8" s="593"/>
      <c r="P8" s="592" t="s">
        <v>11</v>
      </c>
      <c r="Q8" s="593"/>
      <c r="R8" s="592" t="s">
        <v>12</v>
      </c>
      <c r="S8" s="593"/>
      <c r="T8" s="592" t="s">
        <v>13</v>
      </c>
      <c r="U8" s="593"/>
      <c r="V8" s="592" t="s">
        <v>14</v>
      </c>
      <c r="W8" s="594"/>
      <c r="X8" s="369" t="s">
        <v>15</v>
      </c>
      <c r="Y8" s="599" t="s">
        <v>9</v>
      </c>
      <c r="Z8" s="592" t="s">
        <v>10</v>
      </c>
      <c r="AA8" s="593"/>
      <c r="AB8" s="592" t="s">
        <v>11</v>
      </c>
      <c r="AC8" s="593"/>
      <c r="AD8" s="592" t="s">
        <v>12</v>
      </c>
      <c r="AE8" s="593"/>
      <c r="AF8" s="592" t="s">
        <v>13</v>
      </c>
      <c r="AG8" s="593"/>
      <c r="AH8" s="592" t="s">
        <v>14</v>
      </c>
      <c r="AI8" s="606"/>
      <c r="AJ8" s="427" t="s">
        <v>15</v>
      </c>
      <c r="AK8" s="601" t="s">
        <v>9</v>
      </c>
      <c r="AL8" s="592" t="s">
        <v>10</v>
      </c>
      <c r="AM8" s="593"/>
      <c r="AN8" s="592" t="s">
        <v>11</v>
      </c>
      <c r="AO8" s="593"/>
      <c r="AP8" s="592" t="s">
        <v>12</v>
      </c>
      <c r="AQ8" s="593"/>
      <c r="AR8" s="592" t="s">
        <v>13</v>
      </c>
      <c r="AS8" s="593"/>
      <c r="AT8" s="592" t="s">
        <v>14</v>
      </c>
      <c r="AU8" s="594"/>
      <c r="AV8" s="369" t="s">
        <v>15</v>
      </c>
      <c r="AW8" s="599" t="s">
        <v>9</v>
      </c>
      <c r="AX8" s="592" t="s">
        <v>10</v>
      </c>
      <c r="AY8" s="593"/>
      <c r="AZ8" s="592" t="s">
        <v>11</v>
      </c>
      <c r="BA8" s="593"/>
      <c r="BB8" s="592" t="s">
        <v>12</v>
      </c>
      <c r="BC8" s="593"/>
      <c r="BD8" s="592" t="s">
        <v>13</v>
      </c>
      <c r="BE8" s="593"/>
      <c r="BF8" s="592" t="s">
        <v>14</v>
      </c>
      <c r="BG8" s="593"/>
      <c r="BH8" s="369" t="s">
        <v>15</v>
      </c>
      <c r="BI8" s="583"/>
      <c r="BJ8" s="583"/>
    </row>
    <row r="9" spans="1:62" ht="29.25" customHeight="1" thickBot="1">
      <c r="A9" s="11"/>
      <c r="B9" s="12" t="s">
        <v>16</v>
      </c>
      <c r="C9" s="13" t="s">
        <v>17</v>
      </c>
      <c r="D9" s="14" t="s">
        <v>16</v>
      </c>
      <c r="E9" s="13" t="s">
        <v>17</v>
      </c>
      <c r="F9" s="12" t="s">
        <v>18</v>
      </c>
      <c r="G9" s="13" t="s">
        <v>17</v>
      </c>
      <c r="H9" s="14" t="s">
        <v>19</v>
      </c>
      <c r="I9" s="13" t="s">
        <v>17</v>
      </c>
      <c r="J9" s="12" t="s">
        <v>18</v>
      </c>
      <c r="K9" s="15" t="s">
        <v>17</v>
      </c>
      <c r="L9" s="15" t="s">
        <v>17</v>
      </c>
      <c r="M9" s="600"/>
      <c r="N9" s="21" t="s">
        <v>16</v>
      </c>
      <c r="O9" s="13" t="s">
        <v>17</v>
      </c>
      <c r="P9" s="21" t="s">
        <v>16</v>
      </c>
      <c r="Q9" s="13" t="s">
        <v>17</v>
      </c>
      <c r="R9" s="21" t="s">
        <v>18</v>
      </c>
      <c r="S9" s="13" t="s">
        <v>17</v>
      </c>
      <c r="T9" s="21" t="s">
        <v>19</v>
      </c>
      <c r="U9" s="13" t="s">
        <v>17</v>
      </c>
      <c r="V9" s="14" t="s">
        <v>18</v>
      </c>
      <c r="W9" s="13" t="s">
        <v>17</v>
      </c>
      <c r="X9" s="15" t="s">
        <v>17</v>
      </c>
      <c r="Y9" s="600"/>
      <c r="Z9" s="21" t="s">
        <v>16</v>
      </c>
      <c r="AA9" s="13" t="s">
        <v>17</v>
      </c>
      <c r="AB9" s="18" t="s">
        <v>16</v>
      </c>
      <c r="AC9" s="13" t="s">
        <v>17</v>
      </c>
      <c r="AD9" s="16" t="s">
        <v>18</v>
      </c>
      <c r="AE9" s="17" t="s">
        <v>17</v>
      </c>
      <c r="AF9" s="21" t="s">
        <v>19</v>
      </c>
      <c r="AG9" s="13" t="s">
        <v>17</v>
      </c>
      <c r="AH9" s="21" t="s">
        <v>18</v>
      </c>
      <c r="AI9" s="19" t="s">
        <v>17</v>
      </c>
      <c r="AJ9" s="15" t="s">
        <v>17</v>
      </c>
      <c r="AK9" s="602"/>
      <c r="AL9" s="12" t="s">
        <v>16</v>
      </c>
      <c r="AM9" s="19" t="s">
        <v>17</v>
      </c>
      <c r="AN9" s="20" t="s">
        <v>16</v>
      </c>
      <c r="AO9" s="13" t="s">
        <v>17</v>
      </c>
      <c r="AP9" s="12" t="s">
        <v>18</v>
      </c>
      <c r="AQ9" s="13" t="s">
        <v>17</v>
      </c>
      <c r="AR9" s="14" t="s">
        <v>19</v>
      </c>
      <c r="AS9" s="13" t="s">
        <v>17</v>
      </c>
      <c r="AT9" s="12" t="s">
        <v>18</v>
      </c>
      <c r="AU9" s="13" t="s">
        <v>17</v>
      </c>
      <c r="AV9" s="15" t="s">
        <v>17</v>
      </c>
      <c r="AW9" s="600"/>
      <c r="AX9" s="12" t="s">
        <v>16</v>
      </c>
      <c r="AY9" s="19" t="s">
        <v>17</v>
      </c>
      <c r="AZ9" s="21" t="s">
        <v>16</v>
      </c>
      <c r="BA9" s="13" t="s">
        <v>17</v>
      </c>
      <c r="BB9" s="12" t="s">
        <v>18</v>
      </c>
      <c r="BC9" s="13" t="s">
        <v>17</v>
      </c>
      <c r="BD9" s="14" t="s">
        <v>19</v>
      </c>
      <c r="BE9" s="13" t="s">
        <v>17</v>
      </c>
      <c r="BF9" s="12" t="s">
        <v>18</v>
      </c>
      <c r="BG9" s="13" t="s">
        <v>17</v>
      </c>
      <c r="BH9" s="15" t="s">
        <v>17</v>
      </c>
    </row>
    <row r="10" spans="1:62" ht="25.5" customHeight="1" thickBot="1">
      <c r="A10" s="22" t="s">
        <v>20</v>
      </c>
      <c r="B10" s="23"/>
      <c r="C10" s="24"/>
      <c r="D10" s="23"/>
      <c r="E10" s="23"/>
      <c r="F10" s="23"/>
      <c r="G10" s="23"/>
      <c r="H10" s="23"/>
      <c r="I10" s="23"/>
      <c r="J10" s="23" t="s">
        <v>1</v>
      </c>
      <c r="K10" s="23" t="s">
        <v>1</v>
      </c>
      <c r="L10" s="272" t="s">
        <v>21</v>
      </c>
      <c r="M10" s="22" t="s">
        <v>20</v>
      </c>
      <c r="N10" s="384"/>
      <c r="O10" s="385"/>
      <c r="P10" s="384"/>
      <c r="Q10" s="385"/>
      <c r="R10" s="384"/>
      <c r="S10" s="27"/>
      <c r="T10" s="386"/>
      <c r="U10" s="27"/>
      <c r="V10" s="384"/>
      <c r="W10" s="27" t="s">
        <v>1</v>
      </c>
      <c r="X10" s="32"/>
      <c r="Y10" s="22" t="s">
        <v>20</v>
      </c>
      <c r="Z10" s="147"/>
      <c r="AA10" s="385"/>
      <c r="AB10" s="147"/>
      <c r="AC10" s="417"/>
      <c r="AD10" s="418"/>
      <c r="AE10" s="405"/>
      <c r="AF10" s="90"/>
      <c r="AG10" s="405"/>
      <c r="AH10" s="403"/>
      <c r="AI10" s="405" t="s">
        <v>1</v>
      </c>
      <c r="AJ10" s="428"/>
      <c r="AK10" s="22" t="s">
        <v>20</v>
      </c>
      <c r="AL10" s="23"/>
      <c r="AM10" s="29"/>
      <c r="AN10" s="23"/>
      <c r="AO10" s="29"/>
      <c r="AP10" s="28"/>
      <c r="AQ10" s="26"/>
      <c r="AR10" s="23"/>
      <c r="AS10" s="26"/>
      <c r="AT10" s="30"/>
      <c r="AU10" s="30" t="s">
        <v>1</v>
      </c>
      <c r="AV10" s="31"/>
      <c r="AW10" s="22" t="s">
        <v>20</v>
      </c>
      <c r="AX10" s="28"/>
      <c r="AY10" s="29"/>
      <c r="AZ10" s="28"/>
      <c r="BA10" s="29"/>
      <c r="BB10" s="28"/>
      <c r="BC10" s="26"/>
      <c r="BD10" s="28"/>
      <c r="BE10" s="26"/>
      <c r="BF10" s="26"/>
      <c r="BG10" s="30" t="s">
        <v>1</v>
      </c>
      <c r="BH10" s="32"/>
    </row>
    <row r="11" spans="1:62" ht="18.75">
      <c r="A11" s="33" t="s">
        <v>22</v>
      </c>
      <c r="B11" s="34">
        <f t="shared" ref="B11:K18" si="0">N11+Z11+AL11+AX11</f>
        <v>551.5</v>
      </c>
      <c r="C11" s="35">
        <f>O11+AA11+AM11+AY11</f>
        <v>2338.0213749999998</v>
      </c>
      <c r="D11" s="34">
        <f t="shared" si="0"/>
        <v>5.2</v>
      </c>
      <c r="E11" s="36">
        <f t="shared" si="0"/>
        <v>22.070343000000001</v>
      </c>
      <c r="F11" s="114">
        <f t="shared" si="0"/>
        <v>265.60000000000002</v>
      </c>
      <c r="G11" s="112">
        <f t="shared" si="0"/>
        <v>14.836416</v>
      </c>
      <c r="H11" s="287">
        <f t="shared" si="0"/>
        <v>106141</v>
      </c>
      <c r="I11" s="36">
        <f t="shared" si="0"/>
        <v>598.84845399999995</v>
      </c>
      <c r="J11" s="114">
        <f t="shared" si="0"/>
        <v>265.60000000000002</v>
      </c>
      <c r="K11" s="36">
        <f t="shared" si="0"/>
        <v>7.7831139999999994</v>
      </c>
      <c r="L11" s="40">
        <f>C11+E11+G11+I11+K11</f>
        <v>2981.5597019999996</v>
      </c>
      <c r="M11" s="33" t="s">
        <v>22</v>
      </c>
      <c r="N11" s="334">
        <v>247</v>
      </c>
      <c r="O11" s="290">
        <f>N11*4171.4/1000</f>
        <v>1030.3357999999998</v>
      </c>
      <c r="P11" s="231">
        <v>1.2</v>
      </c>
      <c r="Q11" s="299">
        <f>P11*4171.4/1000</f>
        <v>5.005679999999999</v>
      </c>
      <c r="R11" s="41">
        <v>50</v>
      </c>
      <c r="S11" s="39">
        <f>R11*55.86/1000</f>
        <v>2.7930000000000001</v>
      </c>
      <c r="T11" s="303">
        <v>27393.1</v>
      </c>
      <c r="U11" s="300">
        <f>T11*5.5/1000</f>
        <v>150.66204999999999</v>
      </c>
      <c r="V11" s="41">
        <f>R11</f>
        <v>50</v>
      </c>
      <c r="W11" s="39">
        <f>V11*28.57/1000</f>
        <v>1.4285000000000001</v>
      </c>
      <c r="X11" s="394">
        <f t="shared" ref="X11:X15" si="1">O11+Q11+S11+U11+W11</f>
        <v>1190.2250299999996</v>
      </c>
      <c r="Y11" s="372" t="s">
        <v>22</v>
      </c>
      <c r="Z11" s="41">
        <v>77</v>
      </c>
      <c r="AA11" s="290">
        <f>Z11*4171.4/1000</f>
        <v>321.19779999999997</v>
      </c>
      <c r="AB11" s="231">
        <v>1.7</v>
      </c>
      <c r="AC11" s="383">
        <f>AB11*4171.4/1000</f>
        <v>7.0913799999999991</v>
      </c>
      <c r="AD11" s="199">
        <v>49</v>
      </c>
      <c r="AE11" s="382">
        <f>AD11*55.86/1000</f>
        <v>2.7371399999999997</v>
      </c>
      <c r="AF11" s="426">
        <v>20775</v>
      </c>
      <c r="AG11" s="382">
        <f>AF11*5.5/1000</f>
        <v>114.2625</v>
      </c>
      <c r="AH11" s="199">
        <f>AD11</f>
        <v>49</v>
      </c>
      <c r="AI11" s="382">
        <f>AH11*28.57/1000</f>
        <v>1.3999300000000001</v>
      </c>
      <c r="AJ11" s="387">
        <f t="shared" ref="AJ11:AJ15" si="2">AA11+AC11+AE11+AG11+AI11</f>
        <v>446.68874999999997</v>
      </c>
      <c r="AK11" s="372" t="s">
        <v>22</v>
      </c>
      <c r="AL11" s="41">
        <v>22.4</v>
      </c>
      <c r="AM11" s="290">
        <f>AL11*4336.21/1000</f>
        <v>97.131103999999993</v>
      </c>
      <c r="AN11" s="41">
        <v>1</v>
      </c>
      <c r="AO11" s="290">
        <f>AN11*4336.21/1000</f>
        <v>4.3362100000000003</v>
      </c>
      <c r="AP11" s="41">
        <v>89</v>
      </c>
      <c r="AQ11" s="39">
        <f>AP11*55.86/1000</f>
        <v>4.9715400000000001</v>
      </c>
      <c r="AR11" s="433">
        <v>26093</v>
      </c>
      <c r="AS11" s="39">
        <f>AR11*5.76/1000</f>
        <v>150.29568</v>
      </c>
      <c r="AT11" s="41">
        <f>AP11</f>
        <v>89</v>
      </c>
      <c r="AU11" s="39">
        <f>AT11*29.74/1000</f>
        <v>2.6468599999999998</v>
      </c>
      <c r="AV11" s="40">
        <f t="shared" ref="AV11:AV17" si="3">AM11+AO11+AQ11+AS11+AU11</f>
        <v>259.381394</v>
      </c>
      <c r="AW11" s="33" t="s">
        <v>22</v>
      </c>
      <c r="AX11" s="41">
        <v>205.1</v>
      </c>
      <c r="AY11" s="290">
        <f>AX11*4336.21/1000</f>
        <v>889.35667100000001</v>
      </c>
      <c r="AZ11" s="41">
        <v>1.3</v>
      </c>
      <c r="BA11" s="290">
        <f>AZ11*4336.21/1000</f>
        <v>5.637073</v>
      </c>
      <c r="BB11" s="41">
        <v>77.599999999999994</v>
      </c>
      <c r="BC11" s="39">
        <f>BB11*55.86/1000</f>
        <v>4.3347359999999995</v>
      </c>
      <c r="BD11" s="433">
        <v>31879.9</v>
      </c>
      <c r="BE11" s="39">
        <f>BD11*5.76/1000</f>
        <v>183.62822399999999</v>
      </c>
      <c r="BF11" s="41">
        <f>BB11</f>
        <v>77.599999999999994</v>
      </c>
      <c r="BG11" s="39">
        <f>BF11*29.74/1000</f>
        <v>2.3078239999999997</v>
      </c>
      <c r="BH11" s="42">
        <f t="shared" ref="BH11:BH17" si="4">AY11+BA11+BC11+BE11+BG11</f>
        <v>1085.2645279999999</v>
      </c>
    </row>
    <row r="12" spans="1:62" ht="18.75">
      <c r="A12" s="43" t="s">
        <v>23</v>
      </c>
      <c r="B12" s="44">
        <f t="shared" si="0"/>
        <v>164.06</v>
      </c>
      <c r="C12" s="45">
        <f>O12+AA12+AM12+AY12</f>
        <v>696.0712825999999</v>
      </c>
      <c r="D12" s="44">
        <f t="shared" si="0"/>
        <v>1.42</v>
      </c>
      <c r="E12" s="46">
        <f t="shared" si="0"/>
        <v>6.1063271000000006</v>
      </c>
      <c r="F12" s="71">
        <f t="shared" si="0"/>
        <v>113</v>
      </c>
      <c r="G12" s="120">
        <f t="shared" si="0"/>
        <v>6.3121799999999997</v>
      </c>
      <c r="H12" s="138">
        <f t="shared" si="0"/>
        <v>10847</v>
      </c>
      <c r="I12" s="46">
        <f t="shared" si="0"/>
        <v>60.925401999999991</v>
      </c>
      <c r="J12" s="71">
        <f t="shared" si="0"/>
        <v>113</v>
      </c>
      <c r="K12" s="46">
        <f t="shared" si="0"/>
        <v>3.2822299999999998</v>
      </c>
      <c r="L12" s="40">
        <f t="shared" ref="L12:L18" si="5">C12+E12+G12+I12+K12</f>
        <v>772.69742169999995</v>
      </c>
      <c r="M12" s="43" t="s">
        <v>23</v>
      </c>
      <c r="N12" s="335">
        <v>69.7</v>
      </c>
      <c r="O12" s="291">
        <f t="shared" ref="O12:O15" si="6">N12*4171.4/1000</f>
        <v>290.74657999999994</v>
      </c>
      <c r="P12" s="289">
        <v>0.11</v>
      </c>
      <c r="Q12" s="293">
        <f t="shared" ref="Q12:Q15" si="7">P12*4171.4/1000</f>
        <v>0.45885399999999998</v>
      </c>
      <c r="R12" s="50">
        <v>34</v>
      </c>
      <c r="S12" s="49">
        <f t="shared" ref="S12:S15" si="8">R12*55.86/1000</f>
        <v>1.89924</v>
      </c>
      <c r="T12" s="294">
        <v>3081.3</v>
      </c>
      <c r="U12" s="185">
        <f t="shared" ref="U12:U17" si="9">T12*5.5/1000</f>
        <v>16.947150000000001</v>
      </c>
      <c r="V12" s="50">
        <f>R12</f>
        <v>34</v>
      </c>
      <c r="W12" s="49">
        <f t="shared" ref="W12:W15" si="10">V12*28.57/1000</f>
        <v>0.97138000000000002</v>
      </c>
      <c r="X12" s="394">
        <f t="shared" si="1"/>
        <v>311.02320399999996</v>
      </c>
      <c r="Y12" s="373" t="s">
        <v>23</v>
      </c>
      <c r="Z12" s="50">
        <v>23.3</v>
      </c>
      <c r="AA12" s="291">
        <f t="shared" ref="AA12:AA15" si="11">Z12*4171.4/1000</f>
        <v>97.193619999999996</v>
      </c>
      <c r="AB12" s="289">
        <v>0.2</v>
      </c>
      <c r="AC12" s="48">
        <f t="shared" ref="AC12:AC15" si="12">AB12*4171.4/1000</f>
        <v>0.83428000000000002</v>
      </c>
      <c r="AD12" s="376">
        <v>33</v>
      </c>
      <c r="AE12" s="354">
        <f t="shared" ref="AE12:AE15" si="13">AD12*55.86/1000</f>
        <v>1.8433799999999998</v>
      </c>
      <c r="AF12" s="377">
        <v>2893</v>
      </c>
      <c r="AG12" s="354">
        <f t="shared" ref="AG12:AG15" si="14">AF12*5.5/1000</f>
        <v>15.9115</v>
      </c>
      <c r="AH12" s="376">
        <f>AD12</f>
        <v>33</v>
      </c>
      <c r="AI12" s="354">
        <f t="shared" ref="AI12:AI15" si="15">AH12*28.57/1000</f>
        <v>0.94281000000000004</v>
      </c>
      <c r="AJ12" s="378">
        <f t="shared" si="2"/>
        <v>116.72559</v>
      </c>
      <c r="AK12" s="398" t="s">
        <v>23</v>
      </c>
      <c r="AL12" s="50">
        <v>6.76</v>
      </c>
      <c r="AM12" s="291">
        <f t="shared" ref="AM12:AM15" si="16">AL12*4336.21/1000</f>
        <v>29.312779599999999</v>
      </c>
      <c r="AN12" s="50">
        <v>0.11</v>
      </c>
      <c r="AO12" s="291">
        <f t="shared" ref="AO12:AO14" si="17">AN12*4336.21/1000</f>
        <v>0.47698309999999999</v>
      </c>
      <c r="AP12" s="50">
        <v>23</v>
      </c>
      <c r="AQ12" s="49">
        <f t="shared" ref="AQ12:AQ15" si="18">AP12*55.86/1000</f>
        <v>1.28478</v>
      </c>
      <c r="AR12" s="434">
        <v>2119</v>
      </c>
      <c r="AS12" s="49">
        <f t="shared" ref="AS12:AS15" si="19">AR12*5.76/1000</f>
        <v>12.205439999999999</v>
      </c>
      <c r="AT12" s="50">
        <f>AP12</f>
        <v>23</v>
      </c>
      <c r="AU12" s="49">
        <f t="shared" ref="AU12:AU15" si="20">AT12*29.74/1000</f>
        <v>0.68401999999999996</v>
      </c>
      <c r="AV12" s="40">
        <f t="shared" si="3"/>
        <v>43.964002699999995</v>
      </c>
      <c r="AW12" s="51" t="s">
        <v>23</v>
      </c>
      <c r="AX12" s="50">
        <v>64.3</v>
      </c>
      <c r="AY12" s="291">
        <f t="shared" ref="AY12:AY14" si="21">AX12*4336.21/1000</f>
        <v>278.81830300000001</v>
      </c>
      <c r="AZ12" s="50">
        <v>1</v>
      </c>
      <c r="BA12" s="291">
        <f t="shared" ref="BA12:BA15" si="22">AZ12*4336.21/1000</f>
        <v>4.3362100000000003</v>
      </c>
      <c r="BB12" s="50">
        <v>23</v>
      </c>
      <c r="BC12" s="49">
        <f t="shared" ref="BC12:BC15" si="23">BB12*55.86/1000</f>
        <v>1.28478</v>
      </c>
      <c r="BD12" s="434">
        <v>2753.7</v>
      </c>
      <c r="BE12" s="49">
        <f t="shared" ref="BE12:BE15" si="24">BD12*5.76/1000</f>
        <v>15.861311999999998</v>
      </c>
      <c r="BF12" s="50">
        <f t="shared" ref="BF12:BF13" si="25">BB12</f>
        <v>23</v>
      </c>
      <c r="BG12" s="49">
        <f t="shared" ref="BG12:BG15" si="26">BF12*29.74/1000</f>
        <v>0.68401999999999996</v>
      </c>
      <c r="BH12" s="40">
        <f t="shared" si="4"/>
        <v>300.98462499999999</v>
      </c>
    </row>
    <row r="13" spans="1:62" ht="18.75">
      <c r="A13" s="43" t="s">
        <v>24</v>
      </c>
      <c r="B13" s="44">
        <f t="shared" si="0"/>
        <v>114.80000000000001</v>
      </c>
      <c r="C13" s="45">
        <f>O13+AA13+AM13+AY13</f>
        <v>486.47446100000002</v>
      </c>
      <c r="D13" s="44">
        <f t="shared" si="0"/>
        <v>0</v>
      </c>
      <c r="E13" s="46">
        <f t="shared" si="0"/>
        <v>0</v>
      </c>
      <c r="F13" s="71">
        <f t="shared" si="0"/>
        <v>251</v>
      </c>
      <c r="G13" s="120">
        <f t="shared" si="0"/>
        <v>14.020859999999999</v>
      </c>
      <c r="H13" s="138">
        <f t="shared" si="0"/>
        <v>4775.7</v>
      </c>
      <c r="I13" s="46">
        <f t="shared" si="0"/>
        <v>26.974538000000003</v>
      </c>
      <c r="J13" s="71">
        <f t="shared" si="0"/>
        <v>251</v>
      </c>
      <c r="K13" s="46">
        <f t="shared" si="0"/>
        <v>7.2599900000000002</v>
      </c>
      <c r="L13" s="40">
        <f t="shared" si="5"/>
        <v>534.72984900000006</v>
      </c>
      <c r="M13" s="43" t="s">
        <v>25</v>
      </c>
      <c r="N13" s="335">
        <v>46.7</v>
      </c>
      <c r="O13" s="291">
        <f t="shared" si="6"/>
        <v>194.80438000000001</v>
      </c>
      <c r="P13" s="289">
        <v>0</v>
      </c>
      <c r="Q13" s="293">
        <f t="shared" si="7"/>
        <v>0</v>
      </c>
      <c r="R13" s="50">
        <v>112</v>
      </c>
      <c r="S13" s="49">
        <f t="shared" si="8"/>
        <v>6.2563199999999997</v>
      </c>
      <c r="T13" s="294">
        <v>987.9</v>
      </c>
      <c r="U13" s="185">
        <f t="shared" si="9"/>
        <v>5.4334499999999997</v>
      </c>
      <c r="V13" s="50">
        <f>R13</f>
        <v>112</v>
      </c>
      <c r="W13" s="49">
        <f t="shared" si="10"/>
        <v>3.19984</v>
      </c>
      <c r="X13" s="394">
        <f t="shared" si="1"/>
        <v>209.69398999999999</v>
      </c>
      <c r="Y13" s="373" t="s">
        <v>25</v>
      </c>
      <c r="Z13" s="50">
        <v>22</v>
      </c>
      <c r="AA13" s="291">
        <f t="shared" si="11"/>
        <v>91.770799999999994</v>
      </c>
      <c r="AB13" s="289">
        <v>0</v>
      </c>
      <c r="AC13" s="48">
        <f t="shared" si="12"/>
        <v>0</v>
      </c>
      <c r="AD13" s="376">
        <v>63</v>
      </c>
      <c r="AE13" s="354">
        <f t="shared" si="13"/>
        <v>3.51918</v>
      </c>
      <c r="AF13" s="377">
        <v>1064</v>
      </c>
      <c r="AG13" s="354">
        <f t="shared" si="14"/>
        <v>5.8520000000000003</v>
      </c>
      <c r="AH13" s="376">
        <f>AD13</f>
        <v>63</v>
      </c>
      <c r="AI13" s="354">
        <f t="shared" si="15"/>
        <v>1.7999100000000001</v>
      </c>
      <c r="AJ13" s="378">
        <f t="shared" si="2"/>
        <v>102.94189</v>
      </c>
      <c r="AK13" s="398" t="s">
        <v>25</v>
      </c>
      <c r="AL13" s="50">
        <v>0</v>
      </c>
      <c r="AM13" s="291">
        <f t="shared" si="16"/>
        <v>0</v>
      </c>
      <c r="AN13" s="50">
        <v>0</v>
      </c>
      <c r="AO13" s="291">
        <f t="shared" si="17"/>
        <v>0</v>
      </c>
      <c r="AP13" s="50">
        <v>24</v>
      </c>
      <c r="AQ13" s="49">
        <f t="shared" si="18"/>
        <v>1.3406399999999998</v>
      </c>
      <c r="AR13" s="434">
        <v>1419.8</v>
      </c>
      <c r="AS13" s="49">
        <f t="shared" si="19"/>
        <v>8.1780480000000004</v>
      </c>
      <c r="AT13" s="50">
        <f>AP13</f>
        <v>24</v>
      </c>
      <c r="AU13" s="49">
        <f t="shared" si="20"/>
        <v>0.71375999999999995</v>
      </c>
      <c r="AV13" s="40">
        <f t="shared" si="3"/>
        <v>10.232448000000002</v>
      </c>
      <c r="AW13" s="51" t="s">
        <v>25</v>
      </c>
      <c r="AX13" s="50">
        <v>46.1</v>
      </c>
      <c r="AY13" s="291">
        <f t="shared" si="21"/>
        <v>199.89928100000003</v>
      </c>
      <c r="AZ13" s="50">
        <v>0</v>
      </c>
      <c r="BA13" s="291">
        <f t="shared" si="22"/>
        <v>0</v>
      </c>
      <c r="BB13" s="50">
        <v>52</v>
      </c>
      <c r="BC13" s="49">
        <f t="shared" si="23"/>
        <v>2.9047199999999997</v>
      </c>
      <c r="BD13" s="434">
        <v>1304</v>
      </c>
      <c r="BE13" s="49">
        <f t="shared" si="24"/>
        <v>7.5110400000000004</v>
      </c>
      <c r="BF13" s="50">
        <f t="shared" si="25"/>
        <v>52</v>
      </c>
      <c r="BG13" s="49">
        <f t="shared" si="26"/>
        <v>1.5464800000000001</v>
      </c>
      <c r="BH13" s="40">
        <f t="shared" si="4"/>
        <v>211.86152100000004</v>
      </c>
    </row>
    <row r="14" spans="1:62" ht="18.75">
      <c r="A14" s="43" t="s">
        <v>25</v>
      </c>
      <c r="B14" s="44">
        <f>N14+Z14+AL14+AX14</f>
        <v>4.6099999999999994</v>
      </c>
      <c r="C14" s="45">
        <f>O14+AA14+AM14+AY14</f>
        <v>19.297726099999998</v>
      </c>
      <c r="D14" s="44">
        <f t="shared" si="0"/>
        <v>0</v>
      </c>
      <c r="E14" s="46">
        <f t="shared" si="0"/>
        <v>0</v>
      </c>
      <c r="F14" s="71">
        <f t="shared" si="0"/>
        <v>0</v>
      </c>
      <c r="G14" s="120">
        <f t="shared" si="0"/>
        <v>0</v>
      </c>
      <c r="H14" s="138">
        <f t="shared" si="0"/>
        <v>2729.2</v>
      </c>
      <c r="I14" s="46">
        <f t="shared" si="0"/>
        <v>15.397791999999999</v>
      </c>
      <c r="J14" s="71">
        <f t="shared" si="0"/>
        <v>0</v>
      </c>
      <c r="K14" s="46">
        <f t="shared" si="0"/>
        <v>0</v>
      </c>
      <c r="L14" s="40">
        <f t="shared" si="5"/>
        <v>34.695518100000001</v>
      </c>
      <c r="M14" s="43" t="s">
        <v>25</v>
      </c>
      <c r="N14" s="335">
        <v>2.8</v>
      </c>
      <c r="O14" s="291">
        <f t="shared" si="6"/>
        <v>11.679919999999997</v>
      </c>
      <c r="P14" s="289">
        <v>0</v>
      </c>
      <c r="Q14" s="293">
        <f t="shared" si="7"/>
        <v>0</v>
      </c>
      <c r="R14" s="50">
        <v>0</v>
      </c>
      <c r="S14" s="49">
        <f t="shared" si="8"/>
        <v>0</v>
      </c>
      <c r="T14" s="344">
        <v>655</v>
      </c>
      <c r="U14" s="185">
        <f t="shared" si="9"/>
        <v>3.6025</v>
      </c>
      <c r="V14" s="50">
        <f>R14</f>
        <v>0</v>
      </c>
      <c r="W14" s="49">
        <f t="shared" si="10"/>
        <v>0</v>
      </c>
      <c r="X14" s="394">
        <f t="shared" si="1"/>
        <v>15.282419999999998</v>
      </c>
      <c r="Y14" s="373" t="s">
        <v>25</v>
      </c>
      <c r="Z14" s="50">
        <v>1.4</v>
      </c>
      <c r="AA14" s="291">
        <f t="shared" si="11"/>
        <v>5.8399599999999987</v>
      </c>
      <c r="AB14" s="289">
        <v>0</v>
      </c>
      <c r="AC14" s="48">
        <f t="shared" si="12"/>
        <v>0</v>
      </c>
      <c r="AD14" s="376">
        <v>0</v>
      </c>
      <c r="AE14" s="354">
        <f t="shared" si="13"/>
        <v>0</v>
      </c>
      <c r="AF14" s="377">
        <v>585</v>
      </c>
      <c r="AG14" s="354">
        <f t="shared" si="14"/>
        <v>3.2174999999999998</v>
      </c>
      <c r="AH14" s="376">
        <f>AD14</f>
        <v>0</v>
      </c>
      <c r="AI14" s="354">
        <f t="shared" si="15"/>
        <v>0</v>
      </c>
      <c r="AJ14" s="378">
        <f t="shared" si="2"/>
        <v>9.057459999999999</v>
      </c>
      <c r="AK14" s="398" t="s">
        <v>25</v>
      </c>
      <c r="AL14" s="50">
        <v>0.41</v>
      </c>
      <c r="AM14" s="291">
        <f t="shared" si="16"/>
        <v>1.7778460999999999</v>
      </c>
      <c r="AN14" s="50">
        <v>0</v>
      </c>
      <c r="AO14" s="291">
        <f t="shared" si="17"/>
        <v>0</v>
      </c>
      <c r="AP14" s="50">
        <v>0</v>
      </c>
      <c r="AQ14" s="49">
        <f t="shared" si="18"/>
        <v>0</v>
      </c>
      <c r="AR14" s="434">
        <v>604</v>
      </c>
      <c r="AS14" s="49">
        <f t="shared" si="19"/>
        <v>3.4790399999999999</v>
      </c>
      <c r="AT14" s="50">
        <f>AP14</f>
        <v>0</v>
      </c>
      <c r="AU14" s="49">
        <f t="shared" si="20"/>
        <v>0</v>
      </c>
      <c r="AV14" s="40">
        <f t="shared" si="3"/>
        <v>5.2568861</v>
      </c>
      <c r="AW14" s="51" t="s">
        <v>25</v>
      </c>
      <c r="AX14" s="50">
        <v>0</v>
      </c>
      <c r="AY14" s="291">
        <f t="shared" si="21"/>
        <v>0</v>
      </c>
      <c r="AZ14" s="50">
        <v>0</v>
      </c>
      <c r="BA14" s="291">
        <f t="shared" si="22"/>
        <v>0</v>
      </c>
      <c r="BB14" s="50">
        <v>0</v>
      </c>
      <c r="BC14" s="49">
        <f t="shared" si="23"/>
        <v>0</v>
      </c>
      <c r="BD14" s="434">
        <v>885.2</v>
      </c>
      <c r="BE14" s="49">
        <f t="shared" si="24"/>
        <v>5.0987520000000002</v>
      </c>
      <c r="BF14" s="50">
        <f>BB14</f>
        <v>0</v>
      </c>
      <c r="BG14" s="49">
        <f t="shared" si="26"/>
        <v>0</v>
      </c>
      <c r="BH14" s="52">
        <f t="shared" si="4"/>
        <v>5.0987520000000002</v>
      </c>
    </row>
    <row r="15" spans="1:62" ht="19.5" thickBot="1">
      <c r="A15" s="43" t="s">
        <v>26</v>
      </c>
      <c r="B15" s="53">
        <f>N15+Z15+AL15+AX15</f>
        <v>41.1</v>
      </c>
      <c r="C15" s="285">
        <f>O15+AA15+AM15+AY15</f>
        <v>173.768361</v>
      </c>
      <c r="D15" s="53">
        <f t="shared" si="0"/>
        <v>0</v>
      </c>
      <c r="E15" s="54">
        <f t="shared" si="0"/>
        <v>0</v>
      </c>
      <c r="F15" s="286">
        <f t="shared" si="0"/>
        <v>0</v>
      </c>
      <c r="G15" s="285">
        <f t="shared" si="0"/>
        <v>0</v>
      </c>
      <c r="H15" s="288">
        <f t="shared" si="0"/>
        <v>1512.3</v>
      </c>
      <c r="I15" s="54">
        <f t="shared" si="0"/>
        <v>8.5485299999999995</v>
      </c>
      <c r="J15" s="286">
        <f t="shared" si="0"/>
        <v>0</v>
      </c>
      <c r="K15" s="54">
        <f t="shared" si="0"/>
        <v>0</v>
      </c>
      <c r="L15" s="40">
        <f t="shared" si="5"/>
        <v>182.316891</v>
      </c>
      <c r="M15" s="58" t="s">
        <v>26</v>
      </c>
      <c r="N15" s="336">
        <v>18.600000000000001</v>
      </c>
      <c r="O15" s="292">
        <f t="shared" si="6"/>
        <v>77.588039999999992</v>
      </c>
      <c r="P15" s="297">
        <v>0</v>
      </c>
      <c r="Q15" s="393">
        <f t="shared" si="7"/>
        <v>0</v>
      </c>
      <c r="R15" s="282">
        <v>0</v>
      </c>
      <c r="S15" s="77">
        <f t="shared" si="8"/>
        <v>0</v>
      </c>
      <c r="T15" s="298">
        <v>370.3</v>
      </c>
      <c r="U15" s="200">
        <f t="shared" si="9"/>
        <v>2.0366500000000003</v>
      </c>
      <c r="V15" s="282">
        <f>R15</f>
        <v>0</v>
      </c>
      <c r="W15" s="77">
        <f t="shared" si="10"/>
        <v>0</v>
      </c>
      <c r="X15" s="395">
        <f t="shared" si="1"/>
        <v>79.624689999999987</v>
      </c>
      <c r="Y15" s="374" t="s">
        <v>26</v>
      </c>
      <c r="Z15" s="414">
        <v>8.4</v>
      </c>
      <c r="AA15" s="419">
        <f t="shared" si="11"/>
        <v>35.039760000000001</v>
      </c>
      <c r="AB15" s="415">
        <v>0</v>
      </c>
      <c r="AC15" s="299">
        <f t="shared" si="12"/>
        <v>0</v>
      </c>
      <c r="AD15" s="414">
        <v>0</v>
      </c>
      <c r="AE15" s="198">
        <f t="shared" si="13"/>
        <v>0</v>
      </c>
      <c r="AF15" s="416">
        <v>254</v>
      </c>
      <c r="AG15" s="300">
        <f t="shared" si="14"/>
        <v>1.397</v>
      </c>
      <c r="AH15" s="414">
        <f>AD15</f>
        <v>0</v>
      </c>
      <c r="AI15" s="296">
        <f t="shared" si="15"/>
        <v>0</v>
      </c>
      <c r="AJ15" s="130">
        <f t="shared" si="2"/>
        <v>36.43676</v>
      </c>
      <c r="AK15" s="58" t="s">
        <v>26</v>
      </c>
      <c r="AL15" s="282">
        <v>0</v>
      </c>
      <c r="AM15" s="292">
        <f t="shared" si="16"/>
        <v>0</v>
      </c>
      <c r="AN15" s="282">
        <v>0</v>
      </c>
      <c r="AO15" s="292">
        <f>AN15*4336.21/1000</f>
        <v>0</v>
      </c>
      <c r="AP15" s="282">
        <v>0</v>
      </c>
      <c r="AQ15" s="77">
        <f t="shared" si="18"/>
        <v>0</v>
      </c>
      <c r="AR15" s="435">
        <v>204</v>
      </c>
      <c r="AS15" s="77">
        <f t="shared" si="19"/>
        <v>1.1750399999999999</v>
      </c>
      <c r="AT15" s="282">
        <f>AP15</f>
        <v>0</v>
      </c>
      <c r="AU15" s="77">
        <f t="shared" si="20"/>
        <v>0</v>
      </c>
      <c r="AV15" s="57">
        <f t="shared" si="3"/>
        <v>1.1750399999999999</v>
      </c>
      <c r="AW15" s="56" t="s">
        <v>26</v>
      </c>
      <c r="AX15" s="282">
        <v>14.1</v>
      </c>
      <c r="AY15" s="292">
        <f>AX15*4336.21/1000</f>
        <v>61.140560999999998</v>
      </c>
      <c r="AZ15" s="282">
        <v>0</v>
      </c>
      <c r="BA15" s="292">
        <f t="shared" si="22"/>
        <v>0</v>
      </c>
      <c r="BB15" s="282">
        <v>0</v>
      </c>
      <c r="BC15" s="77">
        <f t="shared" si="23"/>
        <v>0</v>
      </c>
      <c r="BD15" s="435">
        <v>684</v>
      </c>
      <c r="BE15" s="77">
        <f t="shared" si="24"/>
        <v>3.9398399999999998</v>
      </c>
      <c r="BF15" s="282">
        <f>BB15</f>
        <v>0</v>
      </c>
      <c r="BG15" s="77">
        <f t="shared" si="26"/>
        <v>0</v>
      </c>
      <c r="BH15" s="437">
        <f t="shared" si="4"/>
        <v>65.080400999999995</v>
      </c>
    </row>
    <row r="16" spans="1:62" ht="19.5" thickBot="1">
      <c r="A16" s="59" t="s">
        <v>27</v>
      </c>
      <c r="B16" s="60">
        <f>N16+Z16+AL16+AX16</f>
        <v>876.07</v>
      </c>
      <c r="C16" s="61">
        <f>C11+C12+C13+C14+C15</f>
        <v>3713.6332057</v>
      </c>
      <c r="D16" s="61">
        <f t="shared" ref="D16:K16" si="27">D11+D12+D13+D14+D15</f>
        <v>6.62</v>
      </c>
      <c r="E16" s="61">
        <f t="shared" si="27"/>
        <v>28.176670100000003</v>
      </c>
      <c r="F16" s="61">
        <f t="shared" si="27"/>
        <v>629.6</v>
      </c>
      <c r="G16" s="61">
        <f t="shared" si="27"/>
        <v>35.169455999999997</v>
      </c>
      <c r="H16" s="61">
        <f t="shared" si="27"/>
        <v>126005.2</v>
      </c>
      <c r="I16" s="61">
        <f t="shared" si="27"/>
        <v>710.69471599999997</v>
      </c>
      <c r="J16" s="61">
        <f t="shared" si="27"/>
        <v>629.6</v>
      </c>
      <c r="K16" s="61">
        <f t="shared" si="27"/>
        <v>18.325333999999998</v>
      </c>
      <c r="L16" s="66">
        <f>C16+E16+G16+I16+K16</f>
        <v>4505.9993818000003</v>
      </c>
      <c r="M16" s="63" t="s">
        <v>27</v>
      </c>
      <c r="N16" s="64">
        <f>SUM(N11:N15)</f>
        <v>384.8</v>
      </c>
      <c r="O16" s="65">
        <f>SUM(O11:O15)</f>
        <v>1605.15472</v>
      </c>
      <c r="P16" s="64">
        <f t="shared" ref="P16" si="28">SUM(P11:P15)</f>
        <v>1.31</v>
      </c>
      <c r="Q16" s="65">
        <f>SUM(Q11:Q15)</f>
        <v>5.4645339999999987</v>
      </c>
      <c r="R16" s="64">
        <f t="shared" ref="R16" si="29">SUM(R11:R15)</f>
        <v>196</v>
      </c>
      <c r="S16" s="64">
        <f>SUM(S11:S15)</f>
        <v>10.948560000000001</v>
      </c>
      <c r="T16" s="64">
        <f t="shared" ref="T16" si="30">SUM(T11:T15)</f>
        <v>32487.599999999999</v>
      </c>
      <c r="U16" s="64">
        <f>SUM(U11:U15)</f>
        <v>178.68179999999998</v>
      </c>
      <c r="V16" s="64">
        <f t="shared" ref="V16" si="31">SUM(V11:V15)</f>
        <v>196</v>
      </c>
      <c r="W16" s="64">
        <f>SUM(W11:W15)</f>
        <v>5.5997199999999996</v>
      </c>
      <c r="X16" s="66">
        <f>SUM(X11:X15)</f>
        <v>1805.8493339999995</v>
      </c>
      <c r="Y16" s="63" t="s">
        <v>27</v>
      </c>
      <c r="Z16" s="64">
        <f>SUM(Z11:Z15)</f>
        <v>132.1</v>
      </c>
      <c r="AA16" s="65">
        <f>SUM(AA11:AA15)</f>
        <v>551.04193999999995</v>
      </c>
      <c r="AB16" s="64">
        <f t="shared" ref="AB16" si="32">SUM(AB11:AB15)</f>
        <v>1.9</v>
      </c>
      <c r="AC16" s="65">
        <f>SUM(AC11:AC15)</f>
        <v>7.9256599999999988</v>
      </c>
      <c r="AD16" s="64">
        <f t="shared" ref="AD16" si="33">SUM(AD11:AD15)</f>
        <v>145</v>
      </c>
      <c r="AE16" s="64">
        <f>SUM(AE11:AE15)</f>
        <v>8.0997000000000003</v>
      </c>
      <c r="AF16" s="64">
        <f>SUM(AF11:AF15)</f>
        <v>25571</v>
      </c>
      <c r="AG16" s="64">
        <f>SUM(AG11:AG15)</f>
        <v>140.6405</v>
      </c>
      <c r="AH16" s="64">
        <f t="shared" ref="AH16" si="34">SUM(AH11:AH15)</f>
        <v>145</v>
      </c>
      <c r="AI16" s="64">
        <f>SUM(AI11:AI15)</f>
        <v>4.1426499999999997</v>
      </c>
      <c r="AJ16" s="66">
        <f>SUM(AJ11:AJ15)</f>
        <v>711.85044999999991</v>
      </c>
      <c r="AK16" s="63" t="s">
        <v>27</v>
      </c>
      <c r="AL16" s="131">
        <f>SUM(AL11:AL15)</f>
        <v>29.569999999999997</v>
      </c>
      <c r="AM16" s="375">
        <f>SUM(AM11:AM15)</f>
        <v>128.2217297</v>
      </c>
      <c r="AN16" s="131">
        <f t="shared" ref="AN16:AT16" si="35">SUM(AN11:AN15)</f>
        <v>1.1100000000000001</v>
      </c>
      <c r="AO16" s="375">
        <f>SUM(AO11:AO15)</f>
        <v>4.8131931000000003</v>
      </c>
      <c r="AP16" s="131">
        <f t="shared" si="35"/>
        <v>136</v>
      </c>
      <c r="AQ16" s="341">
        <f>SUM(AQ11:AQ15)</f>
        <v>7.5969600000000002</v>
      </c>
      <c r="AR16" s="131">
        <f t="shared" si="35"/>
        <v>30439.8</v>
      </c>
      <c r="AS16" s="341">
        <f>SUM(AS11:AS15)</f>
        <v>175.333248</v>
      </c>
      <c r="AT16" s="131">
        <f t="shared" si="35"/>
        <v>136</v>
      </c>
      <c r="AU16" s="341">
        <f>SUM(AU11:AU15)</f>
        <v>4.0446399999999993</v>
      </c>
      <c r="AV16" s="66">
        <f>SUM(AV11:AV15)</f>
        <v>320.00977079999996</v>
      </c>
      <c r="AW16" s="63" t="s">
        <v>27</v>
      </c>
      <c r="AX16" s="131">
        <f>SUM(AX11:AX15)</f>
        <v>329.6</v>
      </c>
      <c r="AY16" s="375">
        <f>SUM(AY11:AY15)</f>
        <v>1429.2148159999999</v>
      </c>
      <c r="AZ16" s="131">
        <f t="shared" ref="AZ16:BF16" si="36">SUM(AZ11:AZ15)</f>
        <v>2.2999999999999998</v>
      </c>
      <c r="BA16" s="375">
        <f>SUM(BA11:BA15)</f>
        <v>9.9732830000000003</v>
      </c>
      <c r="BB16" s="131">
        <f t="shared" si="36"/>
        <v>152.6</v>
      </c>
      <c r="BC16" s="341">
        <f>SUM(BC11:BC15)</f>
        <v>8.5242359999999984</v>
      </c>
      <c r="BD16" s="131">
        <f t="shared" si="36"/>
        <v>37506.799999999996</v>
      </c>
      <c r="BE16" s="341">
        <f>SUM(BE11:BE15)</f>
        <v>216.03916799999999</v>
      </c>
      <c r="BF16" s="131">
        <f t="shared" si="36"/>
        <v>152.6</v>
      </c>
      <c r="BG16" s="341">
        <f>SUM(BG11:BG15)</f>
        <v>4.5383239999999994</v>
      </c>
      <c r="BH16" s="66">
        <f>SUM(BH11:BH15)</f>
        <v>1668.2898270000001</v>
      </c>
      <c r="BI16" s="67"/>
    </row>
    <row r="17" spans="1:65" ht="19.5" thickBot="1">
      <c r="A17" s="68" t="s">
        <v>28</v>
      </c>
      <c r="B17" s="69">
        <f>N17+Z17+AL17+AX17</f>
        <v>67.3</v>
      </c>
      <c r="C17" s="45">
        <f>O17+AA17+AM17+AY17</f>
        <v>285.44878600000004</v>
      </c>
      <c r="D17" s="44">
        <f>P17+AB17+AN17+AZ17</f>
        <v>1.7649999999999999</v>
      </c>
      <c r="E17" s="70">
        <f t="shared" si="0"/>
        <v>7.5767740000000003</v>
      </c>
      <c r="F17" s="71">
        <f t="shared" si="0"/>
        <v>63.3</v>
      </c>
      <c r="G17" s="72">
        <f t="shared" si="0"/>
        <v>3.5359379999999998</v>
      </c>
      <c r="H17" s="73">
        <f t="shared" si="0"/>
        <v>7580.9</v>
      </c>
      <c r="I17" s="74">
        <f t="shared" si="0"/>
        <v>42.725304000000001</v>
      </c>
      <c r="J17" s="75">
        <f t="shared" si="0"/>
        <v>63.3</v>
      </c>
      <c r="K17" s="76">
        <f>W17+AI17+AU17+BG17</f>
        <v>1.8435809999999999</v>
      </c>
      <c r="L17" s="273">
        <f t="shared" si="5"/>
        <v>341.13038299999999</v>
      </c>
      <c r="M17" s="80" t="s">
        <v>28</v>
      </c>
      <c r="N17" s="388">
        <f>29.5</f>
        <v>29.5</v>
      </c>
      <c r="O17" s="389">
        <f>N17*4171.4/1000</f>
        <v>123.05629999999999</v>
      </c>
      <c r="P17" s="390">
        <v>0.3</v>
      </c>
      <c r="Q17" s="389">
        <f>P17*4171.4/1000</f>
        <v>1.2514199999999998</v>
      </c>
      <c r="R17" s="390">
        <v>18.3</v>
      </c>
      <c r="S17" s="391">
        <f>R17*55.86/1000</f>
        <v>1.022238</v>
      </c>
      <c r="T17" s="392">
        <v>2296</v>
      </c>
      <c r="U17" s="391">
        <f t="shared" si="9"/>
        <v>12.628</v>
      </c>
      <c r="V17" s="390">
        <f>R17</f>
        <v>18.3</v>
      </c>
      <c r="W17" s="391">
        <f>V17*28.57/1000</f>
        <v>0.52283100000000005</v>
      </c>
      <c r="X17" s="88">
        <f t="shared" ref="X17" si="37">O17+Q17+S17+U17+W17</f>
        <v>138.48078899999999</v>
      </c>
      <c r="Y17" s="379" t="s">
        <v>28</v>
      </c>
      <c r="Z17" s="420">
        <v>9.1999999999999993</v>
      </c>
      <c r="AA17" s="421">
        <f>Z17*4171.4/1000</f>
        <v>38.376879999999993</v>
      </c>
      <c r="AB17" s="420">
        <v>0.16500000000000001</v>
      </c>
      <c r="AC17" s="421">
        <f>AB17*4171.4/1000</f>
        <v>0.68828099999999992</v>
      </c>
      <c r="AD17" s="422">
        <v>15</v>
      </c>
      <c r="AE17" s="424">
        <f>AD17*55.86/1000</f>
        <v>0.83789999999999998</v>
      </c>
      <c r="AF17" s="351">
        <v>1322</v>
      </c>
      <c r="AG17" s="38">
        <f>AF17*5.5/1000</f>
        <v>7.2709999999999999</v>
      </c>
      <c r="AH17" s="41">
        <f>AD17</f>
        <v>15</v>
      </c>
      <c r="AI17" s="77">
        <f>AH17*28.57/1000</f>
        <v>0.42854999999999999</v>
      </c>
      <c r="AJ17" s="66">
        <f t="shared" ref="AJ17" si="38">AA17+AC17+AE17+AG17+AI17</f>
        <v>47.602610999999989</v>
      </c>
      <c r="AK17" s="80" t="s">
        <v>28</v>
      </c>
      <c r="AL17" s="81">
        <v>2.8</v>
      </c>
      <c r="AM17" s="291">
        <f>AL17*4336.21/1000</f>
        <v>12.141387999999999</v>
      </c>
      <c r="AN17" s="79">
        <v>1</v>
      </c>
      <c r="AO17" s="291">
        <f>AN17*4336.21/1000</f>
        <v>4.3362100000000003</v>
      </c>
      <c r="AP17" s="82">
        <v>15</v>
      </c>
      <c r="AQ17" s="38">
        <f>AP17*55.86/1000</f>
        <v>0.83789999999999998</v>
      </c>
      <c r="AR17" s="83">
        <v>1434.2</v>
      </c>
      <c r="AS17" s="38">
        <f>AR17*5.76/1000</f>
        <v>8.2609919999999999</v>
      </c>
      <c r="AT17" s="84">
        <f>AP17</f>
        <v>15</v>
      </c>
      <c r="AU17" s="77">
        <f>AT17*29.74/1000</f>
        <v>0.44609999999999994</v>
      </c>
      <c r="AV17" s="78">
        <f t="shared" si="3"/>
        <v>26.022590000000001</v>
      </c>
      <c r="AW17" s="85" t="s">
        <v>28</v>
      </c>
      <c r="AX17" s="82">
        <v>25.8</v>
      </c>
      <c r="AY17" s="291">
        <f>AX17*4336.21/1000</f>
        <v>111.87421800000001</v>
      </c>
      <c r="AZ17" s="79">
        <v>0.3</v>
      </c>
      <c r="BA17" s="291">
        <f>AZ17*4336.21/1000</f>
        <v>1.3008630000000001</v>
      </c>
      <c r="BB17" s="79">
        <v>15</v>
      </c>
      <c r="BC17" s="38">
        <f>BB17*55.86/1000</f>
        <v>0.83789999999999998</v>
      </c>
      <c r="BD17" s="83">
        <v>2528.6999999999998</v>
      </c>
      <c r="BE17" s="38">
        <f>BD17*5.76/1000</f>
        <v>14.565311999999999</v>
      </c>
      <c r="BF17" s="41">
        <f>BB17</f>
        <v>15</v>
      </c>
      <c r="BG17" s="77">
        <f>BF17*29.74/1000</f>
        <v>0.44609999999999994</v>
      </c>
      <c r="BH17" s="78">
        <f t="shared" si="4"/>
        <v>129.02439300000003</v>
      </c>
    </row>
    <row r="18" spans="1:65" s="97" customFormat="1" ht="21" customHeight="1" thickBot="1">
      <c r="A18" s="59" t="s">
        <v>27</v>
      </c>
      <c r="B18" s="86">
        <f>N18+Z18+AL18+AX18</f>
        <v>67.3</v>
      </c>
      <c r="C18" s="87">
        <f>O18+AA18+AM18+AY18</f>
        <v>285.44878600000004</v>
      </c>
      <c r="D18" s="86">
        <f t="shared" si="0"/>
        <v>1.7649999999999999</v>
      </c>
      <c r="E18" s="88">
        <f t="shared" si="0"/>
        <v>7.5767740000000003</v>
      </c>
      <c r="F18" s="89">
        <f t="shared" si="0"/>
        <v>63.3</v>
      </c>
      <c r="G18" s="87">
        <f t="shared" si="0"/>
        <v>3.5359379999999998</v>
      </c>
      <c r="H18" s="90">
        <f t="shared" si="0"/>
        <v>7580.9</v>
      </c>
      <c r="I18" s="88">
        <f t="shared" si="0"/>
        <v>42.725304000000001</v>
      </c>
      <c r="J18" s="89">
        <f t="shared" si="0"/>
        <v>63.3</v>
      </c>
      <c r="K18" s="91">
        <f>W18+AI18+AU18+BG18</f>
        <v>1.8435809999999999</v>
      </c>
      <c r="L18" s="66">
        <f t="shared" si="5"/>
        <v>341.13038299999999</v>
      </c>
      <c r="M18" s="94" t="s">
        <v>27</v>
      </c>
      <c r="N18" s="341">
        <f>SUM(N17)</f>
        <v>29.5</v>
      </c>
      <c r="O18" s="380">
        <f>O17</f>
        <v>123.05629999999999</v>
      </c>
      <c r="P18" s="380">
        <f t="shared" ref="P18:W18" si="39">P17</f>
        <v>0.3</v>
      </c>
      <c r="Q18" s="380">
        <f t="shared" si="39"/>
        <v>1.2514199999999998</v>
      </c>
      <c r="R18" s="380">
        <f t="shared" si="39"/>
        <v>18.3</v>
      </c>
      <c r="S18" s="380">
        <f t="shared" si="39"/>
        <v>1.022238</v>
      </c>
      <c r="T18" s="381">
        <f t="shared" si="39"/>
        <v>2296</v>
      </c>
      <c r="U18" s="380">
        <f t="shared" si="39"/>
        <v>12.628</v>
      </c>
      <c r="V18" s="375">
        <f t="shared" si="39"/>
        <v>18.3</v>
      </c>
      <c r="W18" s="380">
        <f t="shared" si="39"/>
        <v>0.52283100000000005</v>
      </c>
      <c r="X18" s="110">
        <f>SUM(X17:X17)</f>
        <v>138.48078899999999</v>
      </c>
      <c r="Y18" s="63" t="s">
        <v>27</v>
      </c>
      <c r="Z18" s="64">
        <f>SUM(Z17)</f>
        <v>9.1999999999999993</v>
      </c>
      <c r="AA18" s="92">
        <f>AA17</f>
        <v>38.376879999999993</v>
      </c>
      <c r="AB18" s="92">
        <f t="shared" ref="AB18:AI18" si="40">AB17</f>
        <v>0.16500000000000001</v>
      </c>
      <c r="AC18" s="423">
        <f t="shared" si="40"/>
        <v>0.68828099999999992</v>
      </c>
      <c r="AD18" s="425">
        <f t="shared" si="40"/>
        <v>15</v>
      </c>
      <c r="AE18" s="92">
        <f t="shared" si="40"/>
        <v>0.83789999999999998</v>
      </c>
      <c r="AF18" s="195">
        <f t="shared" si="40"/>
        <v>1322</v>
      </c>
      <c r="AG18" s="92">
        <f t="shared" si="40"/>
        <v>7.2709999999999999</v>
      </c>
      <c r="AH18" s="92">
        <f t="shared" si="40"/>
        <v>15</v>
      </c>
      <c r="AI18" s="92">
        <f t="shared" si="40"/>
        <v>0.42854999999999999</v>
      </c>
      <c r="AJ18" s="130">
        <f>SUM(AJ17:AJ17)</f>
        <v>47.602610999999989</v>
      </c>
      <c r="AK18" s="94" t="s">
        <v>27</v>
      </c>
      <c r="AL18" s="62">
        <f>SUM(AL17)</f>
        <v>2.8</v>
      </c>
      <c r="AM18" s="92">
        <f>AM17</f>
        <v>12.141387999999999</v>
      </c>
      <c r="AN18" s="92">
        <f t="shared" ref="AN18:AU18" si="41">AN17</f>
        <v>1</v>
      </c>
      <c r="AO18" s="92">
        <f t="shared" si="41"/>
        <v>4.3362100000000003</v>
      </c>
      <c r="AP18" s="92">
        <f t="shared" si="41"/>
        <v>15</v>
      </c>
      <c r="AQ18" s="92">
        <f t="shared" si="41"/>
        <v>0.83789999999999998</v>
      </c>
      <c r="AR18" s="92">
        <f t="shared" si="41"/>
        <v>1434.2</v>
      </c>
      <c r="AS18" s="92">
        <f t="shared" si="41"/>
        <v>8.2609919999999999</v>
      </c>
      <c r="AT18" s="92">
        <f t="shared" si="41"/>
        <v>15</v>
      </c>
      <c r="AU18" s="92">
        <f t="shared" si="41"/>
        <v>0.44609999999999994</v>
      </c>
      <c r="AV18" s="93">
        <f>SUM(AV17:AV17)</f>
        <v>26.022590000000001</v>
      </c>
      <c r="AW18" s="63" t="s">
        <v>27</v>
      </c>
      <c r="AX18" s="62">
        <f>SUM(AX17)</f>
        <v>25.8</v>
      </c>
      <c r="AY18" s="92">
        <f>AY17</f>
        <v>111.87421800000001</v>
      </c>
      <c r="AZ18" s="92">
        <f t="shared" ref="AZ18:BG18" si="42">AZ17</f>
        <v>0.3</v>
      </c>
      <c r="BA18" s="92">
        <f t="shared" si="42"/>
        <v>1.3008630000000001</v>
      </c>
      <c r="BB18" s="92">
        <f t="shared" si="42"/>
        <v>15</v>
      </c>
      <c r="BC18" s="92">
        <f t="shared" si="42"/>
        <v>0.83789999999999998</v>
      </c>
      <c r="BD18" s="92">
        <f t="shared" si="42"/>
        <v>2528.6999999999998</v>
      </c>
      <c r="BE18" s="92">
        <f t="shared" si="42"/>
        <v>14.565311999999999</v>
      </c>
      <c r="BF18" s="92">
        <f t="shared" si="42"/>
        <v>15</v>
      </c>
      <c r="BG18" s="92">
        <f t="shared" si="42"/>
        <v>0.44609999999999994</v>
      </c>
      <c r="BH18" s="96">
        <f>SUM(BH17:BH17)</f>
        <v>129.02439300000003</v>
      </c>
      <c r="BI18" s="67" t="s">
        <v>1</v>
      </c>
    </row>
    <row r="19" spans="1:65" ht="21" customHeight="1" thickBot="1">
      <c r="A19" s="98" t="s">
        <v>29</v>
      </c>
      <c r="B19" s="99"/>
      <c r="C19" s="100"/>
      <c r="D19" s="99"/>
      <c r="E19" s="99"/>
      <c r="F19" s="99"/>
      <c r="G19" s="99"/>
      <c r="H19" s="101"/>
      <c r="I19" s="102"/>
      <c r="J19" s="102"/>
      <c r="K19" s="102"/>
      <c r="L19" s="274" t="s">
        <v>1</v>
      </c>
      <c r="M19" s="104" t="s">
        <v>29</v>
      </c>
      <c r="N19" s="333"/>
      <c r="O19" s="25"/>
      <c r="P19" s="26" t="s">
        <v>1</v>
      </c>
      <c r="Q19" s="25"/>
      <c r="R19" s="26"/>
      <c r="S19" s="26"/>
      <c r="T19" s="343"/>
      <c r="U19" s="26"/>
      <c r="V19" s="26"/>
      <c r="W19" s="26" t="s">
        <v>1</v>
      </c>
      <c r="X19" s="274"/>
      <c r="Y19" s="107" t="s">
        <v>29</v>
      </c>
      <c r="Z19" s="347"/>
      <c r="AA19" s="25"/>
      <c r="AB19" s="28"/>
      <c r="AC19" s="25"/>
      <c r="AD19" s="23"/>
      <c r="AE19" s="30"/>
      <c r="AF19" s="350"/>
      <c r="AG19" s="26"/>
      <c r="AH19" s="26"/>
      <c r="AI19" s="26" t="s">
        <v>1</v>
      </c>
      <c r="AJ19" s="110"/>
      <c r="AK19" s="104" t="s">
        <v>29</v>
      </c>
      <c r="AL19" s="105"/>
      <c r="AM19" s="25"/>
      <c r="AN19" s="105"/>
      <c r="AO19" s="25"/>
      <c r="AP19" s="105"/>
      <c r="AQ19" s="26"/>
      <c r="AR19" s="106"/>
      <c r="AS19" s="26"/>
      <c r="AT19" s="105" t="s">
        <v>1</v>
      </c>
      <c r="AU19" s="26" t="s">
        <v>1</v>
      </c>
      <c r="AV19" s="66"/>
      <c r="AW19" s="107" t="s">
        <v>29</v>
      </c>
      <c r="AX19" s="108"/>
      <c r="AY19" s="25"/>
      <c r="AZ19" s="105"/>
      <c r="BA19" s="25"/>
      <c r="BB19" s="105"/>
      <c r="BC19" s="26"/>
      <c r="BD19" s="109"/>
      <c r="BE19" s="26" t="s">
        <v>1</v>
      </c>
      <c r="BF19" s="105"/>
      <c r="BG19" s="26" t="s">
        <v>1</v>
      </c>
      <c r="BH19" s="110"/>
    </row>
    <row r="20" spans="1:65" ht="27" customHeight="1">
      <c r="A20" s="111" t="s">
        <v>30</v>
      </c>
      <c r="B20" s="34">
        <f t="shared" ref="B20:K30" si="43">N20+Z20+AL20+AX20</f>
        <v>0</v>
      </c>
      <c r="C20" s="35">
        <f t="shared" si="43"/>
        <v>0</v>
      </c>
      <c r="D20" s="34">
        <f t="shared" si="43"/>
        <v>0</v>
      </c>
      <c r="E20" s="112">
        <f t="shared" si="43"/>
        <v>0</v>
      </c>
      <c r="F20" s="34">
        <f t="shared" si="43"/>
        <v>0</v>
      </c>
      <c r="G20" s="36">
        <f t="shared" si="43"/>
        <v>0</v>
      </c>
      <c r="H20" s="113">
        <f t="shared" si="43"/>
        <v>9149</v>
      </c>
      <c r="I20" s="36">
        <f t="shared" si="43"/>
        <v>51.623815999999998</v>
      </c>
      <c r="J20" s="114">
        <f t="shared" si="43"/>
        <v>0</v>
      </c>
      <c r="K20" s="36">
        <f t="shared" si="43"/>
        <v>0</v>
      </c>
      <c r="L20" s="136">
        <f t="shared" ref="L20:L29" si="44">C20+E20+G20+I20+K20</f>
        <v>51.623815999999998</v>
      </c>
      <c r="M20" s="119" t="s">
        <v>30</v>
      </c>
      <c r="N20" s="115">
        <v>0</v>
      </c>
      <c r="O20" s="290">
        <f>N20*4171.4/1000</f>
        <v>0</v>
      </c>
      <c r="P20" s="115">
        <v>0</v>
      </c>
      <c r="Q20" s="290">
        <f>P20*4171.4/1000</f>
        <v>0</v>
      </c>
      <c r="R20" s="115">
        <v>0</v>
      </c>
      <c r="S20" s="39">
        <f>R20*55.86/1000</f>
        <v>0</v>
      </c>
      <c r="T20" s="183">
        <v>3234.8</v>
      </c>
      <c r="U20" s="39">
        <f t="shared" ref="U20:U29" si="45">T20*5.5/1000</f>
        <v>17.791400000000003</v>
      </c>
      <c r="V20" s="115">
        <v>0</v>
      </c>
      <c r="W20" s="39">
        <f t="shared" ref="W20:W25" si="46">V20*28.57/1000</f>
        <v>0</v>
      </c>
      <c r="X20" s="273">
        <f t="shared" ref="X20:X27" si="47">O20+Q20+S20+U20+W20</f>
        <v>17.791400000000003</v>
      </c>
      <c r="Y20" s="396" t="s">
        <v>30</v>
      </c>
      <c r="Z20" s="115">
        <v>0</v>
      </c>
      <c r="AA20" s="290">
        <f>Z20*4171.4/1000</f>
        <v>0</v>
      </c>
      <c r="AB20" s="115">
        <v>0</v>
      </c>
      <c r="AC20" s="290">
        <f>AB20*4171.4/1000</f>
        <v>0</v>
      </c>
      <c r="AD20" s="115">
        <v>0</v>
      </c>
      <c r="AE20" s="39">
        <f>AD20*55.86/1000</f>
        <v>0</v>
      </c>
      <c r="AF20" s="183">
        <v>897.6</v>
      </c>
      <c r="AG20" s="39">
        <f t="shared" ref="AG20:AG29" si="48">AF20*5.5/1000</f>
        <v>4.9367999999999999</v>
      </c>
      <c r="AH20" s="115">
        <v>0</v>
      </c>
      <c r="AI20" s="39">
        <f t="shared" ref="AI20:AI25" si="49">AH20*28.57/1000</f>
        <v>0</v>
      </c>
      <c r="AJ20" s="42">
        <f t="shared" ref="AJ20:AJ27" si="50">AA20+AC20+AE20+AG20+AI20</f>
        <v>4.9367999999999999</v>
      </c>
      <c r="AK20" s="119" t="s">
        <v>30</v>
      </c>
      <c r="AL20" s="115">
        <v>0</v>
      </c>
      <c r="AM20" s="290">
        <f>AL20*4336.21/1000</f>
        <v>0</v>
      </c>
      <c r="AN20" s="115">
        <v>0</v>
      </c>
      <c r="AO20" s="290">
        <f>AN20*4336.21/1000</f>
        <v>0</v>
      </c>
      <c r="AP20" s="115">
        <v>0</v>
      </c>
      <c r="AQ20" s="39">
        <f>AP20*55.86/1000</f>
        <v>0</v>
      </c>
      <c r="AR20" s="183">
        <v>1068</v>
      </c>
      <c r="AS20" s="39">
        <f t="shared" ref="AS20:AS29" si="51">AR20*5.76/1000</f>
        <v>6.1516799999999998</v>
      </c>
      <c r="AT20" s="183">
        <v>0</v>
      </c>
      <c r="AU20" s="39">
        <f t="shared" ref="AU20:AU25" si="52">AT20*29.74/1000</f>
        <v>0</v>
      </c>
      <c r="AV20" s="40">
        <f t="shared" ref="AV20:AV27" si="53">AM20+AO20+AQ20+AS20+AU20</f>
        <v>6.1516799999999998</v>
      </c>
      <c r="AW20" s="119" t="s">
        <v>30</v>
      </c>
      <c r="AX20" s="115">
        <v>0</v>
      </c>
      <c r="AY20" s="290">
        <f>AX20*4336.21/1000</f>
        <v>0</v>
      </c>
      <c r="AZ20" s="115">
        <v>0</v>
      </c>
      <c r="BA20" s="290">
        <f>AZ20*4336.21/1000</f>
        <v>0</v>
      </c>
      <c r="BB20" s="115">
        <v>0</v>
      </c>
      <c r="BC20" s="39">
        <f>BB20*55.86/1000</f>
        <v>0</v>
      </c>
      <c r="BD20" s="337">
        <v>3948.6</v>
      </c>
      <c r="BE20" s="39">
        <f t="shared" ref="BE20:BE29" si="54">BD20*5.76/1000</f>
        <v>22.743935999999998</v>
      </c>
      <c r="BF20" s="115">
        <v>0</v>
      </c>
      <c r="BG20" s="39">
        <f t="shared" ref="BG20:BG25" si="55">BF20*29.74/1000</f>
        <v>0</v>
      </c>
      <c r="BH20" s="42">
        <f t="shared" ref="BH20:BH27" si="56">AY20+BA20+BC20+BE20+BG20</f>
        <v>22.743935999999998</v>
      </c>
      <c r="BJ20" s="5" t="s">
        <v>1</v>
      </c>
    </row>
    <row r="21" spans="1:65" ht="27.75" customHeight="1">
      <c r="A21" s="284" t="s">
        <v>31</v>
      </c>
      <c r="B21" s="44">
        <f t="shared" si="43"/>
        <v>296.39999999999998</v>
      </c>
      <c r="C21" s="45">
        <f t="shared" si="43"/>
        <v>1259.4499903999999</v>
      </c>
      <c r="D21" s="44">
        <f t="shared" si="43"/>
        <v>2.16</v>
      </c>
      <c r="E21" s="120">
        <f t="shared" si="43"/>
        <v>9.1882188000000014</v>
      </c>
      <c r="F21" s="44">
        <f t="shared" si="43"/>
        <v>100.8</v>
      </c>
      <c r="G21" s="46">
        <f t="shared" si="43"/>
        <v>5.6306880000000001</v>
      </c>
      <c r="H21" s="121">
        <f t="shared" si="43"/>
        <v>13594.47</v>
      </c>
      <c r="I21" s="46">
        <f t="shared" si="43"/>
        <v>77.035459000000003</v>
      </c>
      <c r="J21" s="71">
        <f t="shared" si="43"/>
        <v>100.60000000000001</v>
      </c>
      <c r="K21" s="46">
        <f t="shared" si="43"/>
        <v>2.9331100000000001</v>
      </c>
      <c r="L21" s="52">
        <f t="shared" si="44"/>
        <v>1354.2374661999997</v>
      </c>
      <c r="M21" s="118" t="s">
        <v>31</v>
      </c>
      <c r="N21" s="122">
        <v>116.2</v>
      </c>
      <c r="O21" s="291">
        <f t="shared" ref="O21:O25" si="57">N21*4171.4/1000</f>
        <v>484.71668</v>
      </c>
      <c r="P21" s="122">
        <v>0.54</v>
      </c>
      <c r="Q21" s="291">
        <f t="shared" ref="Q21:Q25" si="58">P21*4171.4/1000</f>
        <v>2.2525560000000002</v>
      </c>
      <c r="R21" s="122">
        <v>25.2</v>
      </c>
      <c r="S21" s="49">
        <f t="shared" ref="S21:S25" si="59">R21*55.86/1000</f>
        <v>1.407672</v>
      </c>
      <c r="T21" s="186">
        <v>2749.57</v>
      </c>
      <c r="U21" s="49">
        <f t="shared" si="45"/>
        <v>15.122635000000001</v>
      </c>
      <c r="V21" s="122">
        <v>25</v>
      </c>
      <c r="W21" s="49">
        <f t="shared" si="46"/>
        <v>0.71425000000000005</v>
      </c>
      <c r="X21" s="275">
        <f t="shared" si="47"/>
        <v>504.21379300000001</v>
      </c>
      <c r="Y21" s="397" t="s">
        <v>31</v>
      </c>
      <c r="Z21" s="122">
        <v>40.36</v>
      </c>
      <c r="AA21" s="291">
        <f t="shared" ref="AA21:AA25" si="60">Z21*4171.4/1000</f>
        <v>168.35770399999996</v>
      </c>
      <c r="AB21" s="122">
        <v>0.54</v>
      </c>
      <c r="AC21" s="291">
        <f t="shared" ref="AC21:AC25" si="61">AB21*4171.4/1000</f>
        <v>2.2525560000000002</v>
      </c>
      <c r="AD21" s="122">
        <v>25.2</v>
      </c>
      <c r="AE21" s="49">
        <f t="shared" ref="AE21:AE25" si="62">AD21*55.86/1000</f>
        <v>1.407672</v>
      </c>
      <c r="AF21" s="186">
        <v>2130</v>
      </c>
      <c r="AG21" s="49">
        <f t="shared" si="48"/>
        <v>11.715</v>
      </c>
      <c r="AH21" s="122">
        <f>AD21</f>
        <v>25.2</v>
      </c>
      <c r="AI21" s="49">
        <f t="shared" si="49"/>
        <v>0.71996399999999994</v>
      </c>
      <c r="AJ21" s="40">
        <f t="shared" si="50"/>
        <v>184.45289599999995</v>
      </c>
      <c r="AK21" s="118" t="s">
        <v>31</v>
      </c>
      <c r="AL21" s="122">
        <v>31</v>
      </c>
      <c r="AM21" s="291">
        <f t="shared" ref="AM21:AM25" si="63">AL21*4336.21/1000</f>
        <v>134.42251000000002</v>
      </c>
      <c r="AN21" s="122">
        <v>0.54</v>
      </c>
      <c r="AO21" s="291">
        <f t="shared" ref="AO21:AO25" si="64">AN21*4336.21/1000</f>
        <v>2.3415534000000005</v>
      </c>
      <c r="AP21" s="122">
        <v>25.2</v>
      </c>
      <c r="AQ21" s="49">
        <f t="shared" ref="AQ21:AQ25" si="65">AP21*55.86/1000</f>
        <v>1.407672</v>
      </c>
      <c r="AR21" s="186">
        <v>2412</v>
      </c>
      <c r="AS21" s="49">
        <f t="shared" si="51"/>
        <v>13.89312</v>
      </c>
      <c r="AT21" s="141">
        <f>AP21</f>
        <v>25.2</v>
      </c>
      <c r="AU21" s="49">
        <f t="shared" si="52"/>
        <v>0.749448</v>
      </c>
      <c r="AV21" s="40">
        <f t="shared" si="53"/>
        <v>152.81430340000003</v>
      </c>
      <c r="AW21" s="118" t="s">
        <v>31</v>
      </c>
      <c r="AX21" s="122">
        <v>108.84</v>
      </c>
      <c r="AY21" s="291">
        <f t="shared" ref="AY21:AY25" si="66">AX21*4336.21/1000</f>
        <v>471.95309640000005</v>
      </c>
      <c r="AZ21" s="122">
        <v>0.54</v>
      </c>
      <c r="BA21" s="291">
        <f t="shared" ref="BA21:BA25" si="67">AZ21*4336.21/1000</f>
        <v>2.3415534000000005</v>
      </c>
      <c r="BB21" s="122">
        <v>25.2</v>
      </c>
      <c r="BC21" s="49">
        <f t="shared" ref="BC21:BC25" si="68">BB21*55.86/1000</f>
        <v>1.407672</v>
      </c>
      <c r="BD21" s="141">
        <v>6302.9</v>
      </c>
      <c r="BE21" s="49">
        <f t="shared" si="54"/>
        <v>36.304704000000001</v>
      </c>
      <c r="BF21" s="122">
        <f>BB21</f>
        <v>25.2</v>
      </c>
      <c r="BG21" s="49">
        <f t="shared" si="55"/>
        <v>0.749448</v>
      </c>
      <c r="BH21" s="40">
        <f t="shared" si="56"/>
        <v>512.75647380000009</v>
      </c>
    </row>
    <row r="22" spans="1:65" ht="38.25" customHeight="1">
      <c r="A22" s="284" t="s">
        <v>32</v>
      </c>
      <c r="B22" s="44">
        <f t="shared" si="43"/>
        <v>953.34999999999991</v>
      </c>
      <c r="C22" s="45">
        <f t="shared" si="43"/>
        <v>4005.7036234999996</v>
      </c>
      <c r="D22" s="44">
        <f t="shared" si="43"/>
        <v>2.58</v>
      </c>
      <c r="E22" s="120">
        <f t="shared" si="43"/>
        <v>11.006130799999999</v>
      </c>
      <c r="F22" s="44">
        <f t="shared" si="43"/>
        <v>97</v>
      </c>
      <c r="G22" s="46">
        <f t="shared" si="43"/>
        <v>5.4184199999999993</v>
      </c>
      <c r="H22" s="121">
        <f t="shared" si="43"/>
        <v>13436.4</v>
      </c>
      <c r="I22" s="46">
        <f t="shared" si="43"/>
        <v>75.835639999999998</v>
      </c>
      <c r="J22" s="71">
        <f t="shared" si="43"/>
        <v>97</v>
      </c>
      <c r="K22" s="46">
        <f t="shared" si="43"/>
        <v>2.8356399999999997</v>
      </c>
      <c r="L22" s="52">
        <f t="shared" si="44"/>
        <v>4100.7994542999995</v>
      </c>
      <c r="M22" s="118" t="s">
        <v>32</v>
      </c>
      <c r="N22" s="122">
        <v>764</v>
      </c>
      <c r="O22" s="291">
        <f t="shared" si="57"/>
        <v>3186.9495999999995</v>
      </c>
      <c r="P22" s="122">
        <v>0.7</v>
      </c>
      <c r="Q22" s="291">
        <f t="shared" si="58"/>
        <v>2.9199799999999994</v>
      </c>
      <c r="R22" s="122">
        <v>23</v>
      </c>
      <c r="S22" s="49">
        <f t="shared" si="59"/>
        <v>1.28478</v>
      </c>
      <c r="T22" s="186">
        <v>3505.4</v>
      </c>
      <c r="U22" s="49">
        <f t="shared" si="45"/>
        <v>19.279700000000002</v>
      </c>
      <c r="V22" s="122">
        <f>R22</f>
        <v>23</v>
      </c>
      <c r="W22" s="49">
        <f t="shared" si="46"/>
        <v>0.65710999999999997</v>
      </c>
      <c r="X22" s="275">
        <f t="shared" si="47"/>
        <v>3211.0911699999997</v>
      </c>
      <c r="Y22" s="397" t="s">
        <v>32</v>
      </c>
      <c r="Z22" s="122">
        <v>14</v>
      </c>
      <c r="AA22" s="291">
        <f t="shared" si="60"/>
        <v>58.399599999999992</v>
      </c>
      <c r="AB22" s="122">
        <v>0.4</v>
      </c>
      <c r="AC22" s="291">
        <f t="shared" si="61"/>
        <v>1.66856</v>
      </c>
      <c r="AD22" s="122">
        <v>19</v>
      </c>
      <c r="AE22" s="49">
        <f t="shared" si="62"/>
        <v>1.06134</v>
      </c>
      <c r="AF22" s="186">
        <v>2487</v>
      </c>
      <c r="AG22" s="49">
        <f t="shared" si="48"/>
        <v>13.6785</v>
      </c>
      <c r="AH22" s="122">
        <f>AD22</f>
        <v>19</v>
      </c>
      <c r="AI22" s="49">
        <f t="shared" si="49"/>
        <v>0.54283000000000003</v>
      </c>
      <c r="AJ22" s="40">
        <f t="shared" si="50"/>
        <v>75.350829999999988</v>
      </c>
      <c r="AK22" s="118" t="s">
        <v>32</v>
      </c>
      <c r="AL22" s="122">
        <v>6.05</v>
      </c>
      <c r="AM22" s="291">
        <f t="shared" si="63"/>
        <v>26.234070499999998</v>
      </c>
      <c r="AN22" s="122">
        <v>0.48</v>
      </c>
      <c r="AO22" s="291">
        <f t="shared" si="64"/>
        <v>2.0813807999999998</v>
      </c>
      <c r="AP22" s="122">
        <v>14</v>
      </c>
      <c r="AQ22" s="49">
        <f t="shared" si="65"/>
        <v>0.78203999999999996</v>
      </c>
      <c r="AR22" s="186">
        <v>3381</v>
      </c>
      <c r="AS22" s="49">
        <f t="shared" si="51"/>
        <v>19.474559999999997</v>
      </c>
      <c r="AT22" s="141">
        <f t="shared" ref="AT22:AT25" si="69">AP22</f>
        <v>14</v>
      </c>
      <c r="AU22" s="49">
        <f t="shared" si="52"/>
        <v>0.41635999999999995</v>
      </c>
      <c r="AV22" s="40">
        <f t="shared" si="53"/>
        <v>48.988411299999996</v>
      </c>
      <c r="AW22" s="118" t="s">
        <v>32</v>
      </c>
      <c r="AX22" s="122">
        <v>169.3</v>
      </c>
      <c r="AY22" s="291">
        <f t="shared" si="66"/>
        <v>734.12035300000002</v>
      </c>
      <c r="AZ22" s="122">
        <v>1</v>
      </c>
      <c r="BA22" s="291">
        <f t="shared" si="67"/>
        <v>4.3362100000000003</v>
      </c>
      <c r="BB22" s="122">
        <v>41</v>
      </c>
      <c r="BC22" s="49">
        <f t="shared" si="68"/>
        <v>2.29026</v>
      </c>
      <c r="BD22" s="141">
        <v>4063</v>
      </c>
      <c r="BE22" s="49">
        <f t="shared" si="54"/>
        <v>23.402879999999996</v>
      </c>
      <c r="BF22" s="122">
        <f t="shared" ref="BF22:BF24" si="70">BB22</f>
        <v>41</v>
      </c>
      <c r="BG22" s="49">
        <f t="shared" si="55"/>
        <v>1.2193399999999999</v>
      </c>
      <c r="BH22" s="40">
        <f t="shared" si="56"/>
        <v>765.36904300000003</v>
      </c>
      <c r="BM22" s="5" t="s">
        <v>1</v>
      </c>
    </row>
    <row r="23" spans="1:65" s="124" customFormat="1" ht="44.25" customHeight="1">
      <c r="A23" s="123" t="s">
        <v>88</v>
      </c>
      <c r="B23" s="44">
        <f t="shared" si="43"/>
        <v>470.62</v>
      </c>
      <c r="C23" s="45">
        <f t="shared" si="43"/>
        <v>2002.5453947000001</v>
      </c>
      <c r="D23" s="44">
        <f t="shared" si="43"/>
        <v>3.31</v>
      </c>
      <c r="E23" s="120">
        <f t="shared" si="43"/>
        <v>14.0413642</v>
      </c>
      <c r="F23" s="44">
        <f t="shared" si="43"/>
        <v>266.83999999999997</v>
      </c>
      <c r="G23" s="46">
        <f t="shared" si="43"/>
        <v>14.905682400000002</v>
      </c>
      <c r="H23" s="121">
        <f t="shared" si="43"/>
        <v>18052.900000000001</v>
      </c>
      <c r="I23" s="46">
        <f t="shared" si="43"/>
        <v>101.95857599999999</v>
      </c>
      <c r="J23" s="71">
        <f t="shared" si="43"/>
        <v>266.83999999999997</v>
      </c>
      <c r="K23" s="46">
        <f t="shared" si="43"/>
        <v>7.853863099999999</v>
      </c>
      <c r="L23" s="52">
        <f t="shared" si="44"/>
        <v>2141.3048804</v>
      </c>
      <c r="M23" s="43" t="s">
        <v>88</v>
      </c>
      <c r="N23" s="122">
        <v>158.4</v>
      </c>
      <c r="O23" s="291">
        <f t="shared" si="57"/>
        <v>660.74976000000004</v>
      </c>
      <c r="P23" s="122">
        <v>0.1</v>
      </c>
      <c r="Q23" s="291">
        <f t="shared" si="58"/>
        <v>0.41714000000000001</v>
      </c>
      <c r="R23" s="122">
        <v>45.9</v>
      </c>
      <c r="S23" s="49">
        <f t="shared" si="59"/>
        <v>2.5639739999999995</v>
      </c>
      <c r="T23" s="186">
        <v>5179.8</v>
      </c>
      <c r="U23" s="49">
        <f t="shared" si="45"/>
        <v>28.488900000000001</v>
      </c>
      <c r="V23" s="122">
        <f>R23</f>
        <v>45.9</v>
      </c>
      <c r="W23" s="49">
        <f t="shared" si="46"/>
        <v>1.3113630000000001</v>
      </c>
      <c r="X23" s="275">
        <f t="shared" si="47"/>
        <v>693.53113700000017</v>
      </c>
      <c r="Y23" s="398" t="s">
        <v>88</v>
      </c>
      <c r="Z23" s="122">
        <v>73.150000000000006</v>
      </c>
      <c r="AA23" s="291">
        <f t="shared" si="60"/>
        <v>305.13790999999998</v>
      </c>
      <c r="AB23" s="122">
        <f>1.79</f>
        <v>1.79</v>
      </c>
      <c r="AC23" s="291">
        <f t="shared" si="61"/>
        <v>7.4668059999999992</v>
      </c>
      <c r="AD23" s="122">
        <f>24.15</f>
        <v>24.15</v>
      </c>
      <c r="AE23" s="49">
        <f t="shared" si="62"/>
        <v>1.349019</v>
      </c>
      <c r="AF23" s="186">
        <v>2613</v>
      </c>
      <c r="AG23" s="49">
        <f t="shared" si="48"/>
        <v>14.371499999999999</v>
      </c>
      <c r="AH23" s="122">
        <f>AD23</f>
        <v>24.15</v>
      </c>
      <c r="AI23" s="49">
        <f t="shared" si="49"/>
        <v>0.68996550000000001</v>
      </c>
      <c r="AJ23" s="40">
        <f t="shared" si="50"/>
        <v>329.01520050000005</v>
      </c>
      <c r="AK23" s="43" t="s">
        <v>88</v>
      </c>
      <c r="AL23" s="122">
        <v>23.76</v>
      </c>
      <c r="AM23" s="291">
        <f t="shared" si="63"/>
        <v>103.0283496</v>
      </c>
      <c r="AN23" s="122">
        <v>0.34</v>
      </c>
      <c r="AO23" s="291">
        <f t="shared" si="64"/>
        <v>1.4743113999999999</v>
      </c>
      <c r="AP23" s="122">
        <v>166.79</v>
      </c>
      <c r="AQ23" s="49">
        <f t="shared" si="65"/>
        <v>9.3168894000000009</v>
      </c>
      <c r="AR23" s="186">
        <v>4581.7</v>
      </c>
      <c r="AS23" s="49">
        <f t="shared" si="51"/>
        <v>26.390591999999998</v>
      </c>
      <c r="AT23" s="141">
        <f t="shared" si="69"/>
        <v>166.79</v>
      </c>
      <c r="AU23" s="49">
        <f t="shared" si="52"/>
        <v>4.9603345999999995</v>
      </c>
      <c r="AV23" s="40">
        <f t="shared" si="53"/>
        <v>145.17047700000001</v>
      </c>
      <c r="AW23" s="43" t="s">
        <v>88</v>
      </c>
      <c r="AX23" s="122">
        <v>215.31</v>
      </c>
      <c r="AY23" s="291">
        <f t="shared" si="66"/>
        <v>933.62937510000006</v>
      </c>
      <c r="AZ23" s="122">
        <v>1.08</v>
      </c>
      <c r="BA23" s="291">
        <f t="shared" si="67"/>
        <v>4.6831068000000009</v>
      </c>
      <c r="BB23" s="122">
        <v>30</v>
      </c>
      <c r="BC23" s="49">
        <f t="shared" si="68"/>
        <v>1.6758</v>
      </c>
      <c r="BD23" s="141">
        <v>5678.4</v>
      </c>
      <c r="BE23" s="49">
        <f t="shared" si="54"/>
        <v>32.707583999999997</v>
      </c>
      <c r="BF23" s="122">
        <f t="shared" si="70"/>
        <v>30</v>
      </c>
      <c r="BG23" s="49">
        <f t="shared" si="55"/>
        <v>0.89219999999999988</v>
      </c>
      <c r="BH23" s="40">
        <f t="shared" si="56"/>
        <v>973.58806590000006</v>
      </c>
    </row>
    <row r="24" spans="1:65" s="124" customFormat="1" ht="22.5" customHeight="1">
      <c r="A24" s="123" t="s">
        <v>33</v>
      </c>
      <c r="B24" s="44">
        <f t="shared" si="43"/>
        <v>483.07000000000005</v>
      </c>
      <c r="C24" s="45">
        <f t="shared" si="43"/>
        <v>2045.3653317000001</v>
      </c>
      <c r="D24" s="44">
        <f t="shared" si="43"/>
        <v>36.799999999999997</v>
      </c>
      <c r="E24" s="120">
        <f t="shared" si="43"/>
        <v>154.76172409999998</v>
      </c>
      <c r="F24" s="44">
        <f t="shared" si="43"/>
        <v>894.2</v>
      </c>
      <c r="G24" s="46">
        <f t="shared" si="43"/>
        <v>49.950012000000001</v>
      </c>
      <c r="H24" s="121">
        <f t="shared" si="43"/>
        <v>33386.800000000003</v>
      </c>
      <c r="I24" s="46">
        <f t="shared" si="43"/>
        <v>186.619168</v>
      </c>
      <c r="J24" s="71">
        <f t="shared" si="43"/>
        <v>894.2</v>
      </c>
      <c r="K24" s="46">
        <f>W24+AI24+AU24+BG24</f>
        <v>25.825753999999996</v>
      </c>
      <c r="L24" s="52">
        <f t="shared" si="44"/>
        <v>2462.5219898</v>
      </c>
      <c r="M24" s="43" t="s">
        <v>33</v>
      </c>
      <c r="N24" s="122">
        <v>210.6</v>
      </c>
      <c r="O24" s="291">
        <f t="shared" si="57"/>
        <v>878.49683999999991</v>
      </c>
      <c r="P24" s="122">
        <v>22.4</v>
      </c>
      <c r="Q24" s="291">
        <f t="shared" si="58"/>
        <v>93.439359999999979</v>
      </c>
      <c r="R24" s="122">
        <v>438.2</v>
      </c>
      <c r="S24" s="49">
        <f t="shared" si="59"/>
        <v>24.477851999999999</v>
      </c>
      <c r="T24" s="186">
        <v>13760</v>
      </c>
      <c r="U24" s="49">
        <f t="shared" si="45"/>
        <v>75.680000000000007</v>
      </c>
      <c r="V24" s="122">
        <f>R24</f>
        <v>438.2</v>
      </c>
      <c r="W24" s="49">
        <f t="shared" si="46"/>
        <v>12.519373999999999</v>
      </c>
      <c r="X24" s="275">
        <f t="shared" si="47"/>
        <v>1084.6134259999999</v>
      </c>
      <c r="Y24" s="398" t="s">
        <v>33</v>
      </c>
      <c r="Z24" s="122">
        <v>88.7</v>
      </c>
      <c r="AA24" s="291">
        <f t="shared" si="60"/>
        <v>370.00317999999999</v>
      </c>
      <c r="AB24" s="122">
        <v>6.79</v>
      </c>
      <c r="AC24" s="291">
        <f t="shared" si="61"/>
        <v>28.323805999999998</v>
      </c>
      <c r="AD24" s="122">
        <v>218</v>
      </c>
      <c r="AE24" s="49">
        <f t="shared" si="62"/>
        <v>12.177479999999999</v>
      </c>
      <c r="AF24" s="186">
        <v>8120</v>
      </c>
      <c r="AG24" s="49">
        <f t="shared" si="48"/>
        <v>44.66</v>
      </c>
      <c r="AH24" s="122">
        <f>AD24</f>
        <v>218</v>
      </c>
      <c r="AI24" s="49">
        <f t="shared" si="49"/>
        <v>6.2282600000000006</v>
      </c>
      <c r="AJ24" s="52">
        <f t="shared" si="50"/>
        <v>461.39272599999993</v>
      </c>
      <c r="AK24" s="43" t="s">
        <v>33</v>
      </c>
      <c r="AL24" s="122">
        <v>27.3</v>
      </c>
      <c r="AM24" s="291">
        <f t="shared" si="63"/>
        <v>118.378533</v>
      </c>
      <c r="AN24" s="122">
        <v>3.47</v>
      </c>
      <c r="AO24" s="291">
        <f t="shared" si="64"/>
        <v>15.046648700000002</v>
      </c>
      <c r="AP24" s="122">
        <v>82</v>
      </c>
      <c r="AQ24" s="49">
        <f t="shared" si="65"/>
        <v>4.5805199999999999</v>
      </c>
      <c r="AR24" s="186">
        <v>5182.2</v>
      </c>
      <c r="AS24" s="49">
        <f t="shared" si="51"/>
        <v>29.849471999999999</v>
      </c>
      <c r="AT24" s="141">
        <f t="shared" si="69"/>
        <v>82</v>
      </c>
      <c r="AU24" s="49">
        <f t="shared" si="52"/>
        <v>2.4386799999999997</v>
      </c>
      <c r="AV24" s="40">
        <f t="shared" si="53"/>
        <v>170.2938537</v>
      </c>
      <c r="AW24" s="43" t="s">
        <v>33</v>
      </c>
      <c r="AX24" s="122">
        <v>156.47</v>
      </c>
      <c r="AY24" s="291">
        <f t="shared" si="66"/>
        <v>678.48677870000006</v>
      </c>
      <c r="AZ24" s="122">
        <v>4.1399999999999997</v>
      </c>
      <c r="BA24" s="291">
        <f t="shared" si="67"/>
        <v>17.951909400000002</v>
      </c>
      <c r="BB24" s="122">
        <v>156</v>
      </c>
      <c r="BC24" s="49">
        <f t="shared" si="68"/>
        <v>8.7141599999999997</v>
      </c>
      <c r="BD24" s="141">
        <v>6324.6</v>
      </c>
      <c r="BE24" s="49">
        <f t="shared" si="54"/>
        <v>36.429696000000007</v>
      </c>
      <c r="BF24" s="122">
        <f t="shared" si="70"/>
        <v>156</v>
      </c>
      <c r="BG24" s="49">
        <f t="shared" si="55"/>
        <v>4.6394399999999996</v>
      </c>
      <c r="BH24" s="52">
        <f t="shared" si="56"/>
        <v>746.2219841000001</v>
      </c>
      <c r="BK24" s="124" t="s">
        <v>1</v>
      </c>
    </row>
    <row r="25" spans="1:65" s="124" customFormat="1" ht="28.5" customHeight="1">
      <c r="A25" s="123" t="s">
        <v>34</v>
      </c>
      <c r="B25" s="44">
        <f t="shared" si="43"/>
        <v>0</v>
      </c>
      <c r="C25" s="45">
        <f t="shared" si="43"/>
        <v>0</v>
      </c>
      <c r="D25" s="44">
        <f t="shared" si="43"/>
        <v>0</v>
      </c>
      <c r="E25" s="120">
        <f t="shared" si="43"/>
        <v>0</v>
      </c>
      <c r="F25" s="44">
        <f t="shared" si="43"/>
        <v>0</v>
      </c>
      <c r="G25" s="46">
        <f t="shared" si="43"/>
        <v>0</v>
      </c>
      <c r="H25" s="121">
        <f t="shared" si="43"/>
        <v>21537.599999999999</v>
      </c>
      <c r="I25" s="46">
        <f>U25+AG25+AS25+BE25</f>
        <v>120.009546</v>
      </c>
      <c r="J25" s="71">
        <f t="shared" si="43"/>
        <v>0</v>
      </c>
      <c r="K25" s="46">
        <f t="shared" si="43"/>
        <v>0</v>
      </c>
      <c r="L25" s="55">
        <f t="shared" si="44"/>
        <v>120.009546</v>
      </c>
      <c r="M25" s="56" t="s">
        <v>34</v>
      </c>
      <c r="N25" s="122">
        <v>0</v>
      </c>
      <c r="O25" s="291">
        <f t="shared" si="57"/>
        <v>0</v>
      </c>
      <c r="P25" s="122">
        <v>0</v>
      </c>
      <c r="Q25" s="291">
        <f t="shared" si="58"/>
        <v>0</v>
      </c>
      <c r="R25" s="122">
        <v>0</v>
      </c>
      <c r="S25" s="49">
        <f t="shared" si="59"/>
        <v>0</v>
      </c>
      <c r="T25" s="186">
        <v>10455.5</v>
      </c>
      <c r="U25" s="49">
        <f t="shared" si="45"/>
        <v>57.505249999999997</v>
      </c>
      <c r="V25" s="122">
        <v>0</v>
      </c>
      <c r="W25" s="49">
        <f t="shared" si="46"/>
        <v>0</v>
      </c>
      <c r="X25" s="275">
        <f t="shared" si="47"/>
        <v>57.505249999999997</v>
      </c>
      <c r="Y25" s="374" t="s">
        <v>34</v>
      </c>
      <c r="Z25" s="122">
        <v>0</v>
      </c>
      <c r="AA25" s="291">
        <f t="shared" si="60"/>
        <v>0</v>
      </c>
      <c r="AB25" s="122">
        <v>0</v>
      </c>
      <c r="AC25" s="291">
        <f t="shared" si="61"/>
        <v>0</v>
      </c>
      <c r="AD25" s="122">
        <v>0</v>
      </c>
      <c r="AE25" s="49">
        <f t="shared" si="62"/>
        <v>0</v>
      </c>
      <c r="AF25" s="186">
        <v>5110</v>
      </c>
      <c r="AG25" s="49">
        <f t="shared" si="48"/>
        <v>28.105</v>
      </c>
      <c r="AH25" s="122">
        <v>0</v>
      </c>
      <c r="AI25" s="49">
        <f t="shared" si="49"/>
        <v>0</v>
      </c>
      <c r="AJ25" s="40">
        <f t="shared" si="50"/>
        <v>28.105</v>
      </c>
      <c r="AK25" s="56" t="s">
        <v>34</v>
      </c>
      <c r="AL25" s="122">
        <v>0</v>
      </c>
      <c r="AM25" s="291">
        <f t="shared" si="63"/>
        <v>0</v>
      </c>
      <c r="AN25" s="122">
        <v>0</v>
      </c>
      <c r="AO25" s="291">
        <f t="shared" si="64"/>
        <v>0</v>
      </c>
      <c r="AP25" s="122">
        <v>0</v>
      </c>
      <c r="AQ25" s="49">
        <f t="shared" si="65"/>
        <v>0</v>
      </c>
      <c r="AR25" s="186">
        <v>1498.8</v>
      </c>
      <c r="AS25" s="49">
        <f t="shared" si="51"/>
        <v>8.633087999999999</v>
      </c>
      <c r="AT25" s="186">
        <f t="shared" si="69"/>
        <v>0</v>
      </c>
      <c r="AU25" s="49">
        <f t="shared" si="52"/>
        <v>0</v>
      </c>
      <c r="AV25" s="57">
        <f t="shared" si="53"/>
        <v>8.633087999999999</v>
      </c>
      <c r="AW25" s="56" t="s">
        <v>34</v>
      </c>
      <c r="AX25" s="122">
        <v>0</v>
      </c>
      <c r="AY25" s="291">
        <f t="shared" si="66"/>
        <v>0</v>
      </c>
      <c r="AZ25" s="122">
        <v>0</v>
      </c>
      <c r="BA25" s="291">
        <f t="shared" si="67"/>
        <v>0</v>
      </c>
      <c r="BB25" s="122">
        <v>0</v>
      </c>
      <c r="BC25" s="49">
        <f t="shared" si="68"/>
        <v>0</v>
      </c>
      <c r="BD25" s="141">
        <v>4473.3</v>
      </c>
      <c r="BE25" s="49">
        <f t="shared" si="54"/>
        <v>25.766207999999999</v>
      </c>
      <c r="BF25" s="122">
        <v>0</v>
      </c>
      <c r="BG25" s="49">
        <f t="shared" si="55"/>
        <v>0</v>
      </c>
      <c r="BH25" s="40">
        <f t="shared" si="56"/>
        <v>25.766207999999999</v>
      </c>
      <c r="BI25" s="124" t="s">
        <v>1</v>
      </c>
    </row>
    <row r="26" spans="1:65" s="460" customFormat="1" ht="28.5" customHeight="1">
      <c r="A26" s="444" t="s">
        <v>35</v>
      </c>
      <c r="B26" s="445">
        <f t="shared" si="43"/>
        <v>229.9</v>
      </c>
      <c r="C26" s="446">
        <f t="shared" si="43"/>
        <v>1015.079377</v>
      </c>
      <c r="D26" s="445">
        <f t="shared" si="43"/>
        <v>1.83</v>
      </c>
      <c r="E26" s="446">
        <f t="shared" si="43"/>
        <v>8.191054900000001</v>
      </c>
      <c r="F26" s="445">
        <f t="shared" si="43"/>
        <v>87.3</v>
      </c>
      <c r="G26" s="447">
        <f t="shared" si="43"/>
        <v>5.3161300000000002</v>
      </c>
      <c r="H26" s="448">
        <f t="shared" si="43"/>
        <v>22020.47</v>
      </c>
      <c r="I26" s="447">
        <f t="shared" si="43"/>
        <v>124.12777120000001</v>
      </c>
      <c r="J26" s="449">
        <f t="shared" si="43"/>
        <v>0</v>
      </c>
      <c r="K26" s="447">
        <f t="shared" si="43"/>
        <v>0</v>
      </c>
      <c r="L26" s="450">
        <f t="shared" si="44"/>
        <v>1152.7143331000002</v>
      </c>
      <c r="M26" s="451" t="s">
        <v>35</v>
      </c>
      <c r="N26" s="452">
        <v>100.4</v>
      </c>
      <c r="O26" s="453">
        <f>N26*4339.98/1000</f>
        <v>435.73399199999994</v>
      </c>
      <c r="P26" s="454">
        <v>0.2</v>
      </c>
      <c r="Q26" s="453">
        <f>P26*4339.98/1000</f>
        <v>0.86799599999999999</v>
      </c>
      <c r="R26" s="454">
        <v>20</v>
      </c>
      <c r="S26" s="455">
        <f t="shared" ref="S26:S27" si="71">R26*60.7/1000</f>
        <v>1.214</v>
      </c>
      <c r="T26" s="456">
        <v>5396.26</v>
      </c>
      <c r="U26" s="455">
        <f t="shared" si="45"/>
        <v>29.67943</v>
      </c>
      <c r="V26" s="454">
        <v>0</v>
      </c>
      <c r="W26" s="455">
        <f>V26*0/1000</f>
        <v>0</v>
      </c>
      <c r="X26" s="457">
        <f t="shared" si="47"/>
        <v>467.49541799999997</v>
      </c>
      <c r="Y26" s="458" t="s">
        <v>35</v>
      </c>
      <c r="Z26" s="454">
        <v>30</v>
      </c>
      <c r="AA26" s="453">
        <f>Z26*4339.98/1000</f>
        <v>130.1994</v>
      </c>
      <c r="AB26" s="454">
        <v>0.2</v>
      </c>
      <c r="AC26" s="453">
        <f>AB26*4339.98/1000</f>
        <v>0.86799599999999999</v>
      </c>
      <c r="AD26" s="454">
        <v>21.3</v>
      </c>
      <c r="AE26" s="455">
        <f t="shared" ref="AE26:AE27" si="72">AD26*60.7/1000</f>
        <v>1.29291</v>
      </c>
      <c r="AF26" s="456">
        <v>5027.34</v>
      </c>
      <c r="AG26" s="455">
        <f t="shared" si="48"/>
        <v>27.650370000000002</v>
      </c>
      <c r="AH26" s="454">
        <v>0</v>
      </c>
      <c r="AI26" s="455">
        <f>AH26*0/1000</f>
        <v>0</v>
      </c>
      <c r="AJ26" s="459">
        <f t="shared" si="50"/>
        <v>160.01067600000002</v>
      </c>
      <c r="AK26" s="451" t="s">
        <v>35</v>
      </c>
      <c r="AL26" s="454">
        <v>10.1</v>
      </c>
      <c r="AM26" s="453">
        <f>AL26*4514.03/1000</f>
        <v>45.591702999999995</v>
      </c>
      <c r="AN26" s="454">
        <v>0.33</v>
      </c>
      <c r="AO26" s="453">
        <f>AN26*4514.03/1000</f>
        <v>1.4896299</v>
      </c>
      <c r="AP26" s="454">
        <v>24</v>
      </c>
      <c r="AQ26" s="455">
        <f>AP26*61.07/1000</f>
        <v>1.4656800000000001</v>
      </c>
      <c r="AR26" s="456">
        <v>4672</v>
      </c>
      <c r="AS26" s="455">
        <f t="shared" si="51"/>
        <v>26.910719999999998</v>
      </c>
      <c r="AT26" s="456">
        <v>0</v>
      </c>
      <c r="AU26" s="455">
        <f>AT26*0/1000</f>
        <v>0</v>
      </c>
      <c r="AV26" s="459">
        <f t="shared" si="53"/>
        <v>75.457732899999996</v>
      </c>
      <c r="AW26" s="451" t="s">
        <v>35</v>
      </c>
      <c r="AX26" s="454">
        <v>89.4</v>
      </c>
      <c r="AY26" s="453">
        <f>AX26*4514.03/1000</f>
        <v>403.554282</v>
      </c>
      <c r="AZ26" s="454">
        <v>1.1000000000000001</v>
      </c>
      <c r="BA26" s="453">
        <f>AZ26*4514.03/1000</f>
        <v>4.965433</v>
      </c>
      <c r="BB26" s="454">
        <v>22</v>
      </c>
      <c r="BC26" s="455">
        <f>BB26*61.07/1000</f>
        <v>1.34354</v>
      </c>
      <c r="BD26" s="456">
        <v>6924.87</v>
      </c>
      <c r="BE26" s="455">
        <f t="shared" si="54"/>
        <v>39.887251200000001</v>
      </c>
      <c r="BF26" s="454">
        <v>0</v>
      </c>
      <c r="BG26" s="455">
        <f>BF26*0/1000</f>
        <v>0</v>
      </c>
      <c r="BH26" s="459">
        <f t="shared" si="56"/>
        <v>449.75050620000002</v>
      </c>
    </row>
    <row r="27" spans="1:65" s="460" customFormat="1" ht="28.5" customHeight="1">
      <c r="A27" s="444" t="s">
        <v>36</v>
      </c>
      <c r="B27" s="445">
        <f t="shared" si="43"/>
        <v>38</v>
      </c>
      <c r="C27" s="446">
        <f t="shared" si="43"/>
        <v>167.791065</v>
      </c>
      <c r="D27" s="445">
        <f t="shared" si="43"/>
        <v>1.08</v>
      </c>
      <c r="E27" s="446">
        <f>Q27+AC27+AO27+BA27</f>
        <v>4.7707223999999995</v>
      </c>
      <c r="F27" s="445">
        <f t="shared" si="43"/>
        <v>16.98</v>
      </c>
      <c r="G27" s="447">
        <f t="shared" si="43"/>
        <v>1.0346006000000001</v>
      </c>
      <c r="H27" s="448">
        <f t="shared" si="43"/>
        <v>1522.81</v>
      </c>
      <c r="I27" s="447">
        <f t="shared" si="43"/>
        <v>8.5518754000000001</v>
      </c>
      <c r="J27" s="449">
        <f t="shared" si="43"/>
        <v>0</v>
      </c>
      <c r="K27" s="447">
        <f t="shared" si="43"/>
        <v>0</v>
      </c>
      <c r="L27" s="450">
        <f t="shared" si="44"/>
        <v>182.14826340000002</v>
      </c>
      <c r="M27" s="451" t="s">
        <v>36</v>
      </c>
      <c r="N27" s="452">
        <v>16.5</v>
      </c>
      <c r="O27" s="453">
        <f>N27*4339.98/1000</f>
        <v>71.609669999999994</v>
      </c>
      <c r="P27" s="454">
        <v>0.3</v>
      </c>
      <c r="Q27" s="453">
        <f>P27*4339.98/1000</f>
        <v>1.3019939999999999</v>
      </c>
      <c r="R27" s="454">
        <v>3.2</v>
      </c>
      <c r="S27" s="455">
        <f t="shared" si="71"/>
        <v>0.19424</v>
      </c>
      <c r="T27" s="456">
        <v>609.66999999999996</v>
      </c>
      <c r="U27" s="455">
        <f t="shared" si="45"/>
        <v>3.3531849999999999</v>
      </c>
      <c r="V27" s="454">
        <v>0</v>
      </c>
      <c r="W27" s="455">
        <f>V27*0/1000</f>
        <v>0</v>
      </c>
      <c r="X27" s="457">
        <f t="shared" si="47"/>
        <v>76.459088999999977</v>
      </c>
      <c r="Y27" s="458" t="s">
        <v>36</v>
      </c>
      <c r="Z27" s="452">
        <v>5</v>
      </c>
      <c r="AA27" s="453">
        <f>Z27*4339.98/1000</f>
        <v>21.6999</v>
      </c>
      <c r="AB27" s="454">
        <v>0.3</v>
      </c>
      <c r="AC27" s="453">
        <f>AB27*4339.98/1000</f>
        <v>1.3019939999999999</v>
      </c>
      <c r="AD27" s="454">
        <v>3.2</v>
      </c>
      <c r="AE27" s="455">
        <f t="shared" si="72"/>
        <v>0.19424</v>
      </c>
      <c r="AF27" s="456">
        <v>234.6</v>
      </c>
      <c r="AG27" s="455">
        <f t="shared" si="48"/>
        <v>1.2903</v>
      </c>
      <c r="AH27" s="454">
        <v>0</v>
      </c>
      <c r="AI27" s="455">
        <f>AH27*0/1000</f>
        <v>0</v>
      </c>
      <c r="AJ27" s="459">
        <f t="shared" si="50"/>
        <v>24.486433999999999</v>
      </c>
      <c r="AK27" s="451" t="s">
        <v>36</v>
      </c>
      <c r="AL27" s="454">
        <v>0</v>
      </c>
      <c r="AM27" s="453">
        <f>AL27*4514.03/1000</f>
        <v>0</v>
      </c>
      <c r="AN27" s="454">
        <v>0.18</v>
      </c>
      <c r="AO27" s="453">
        <f>AN27*4514.03/1000</f>
        <v>0.81252539999999984</v>
      </c>
      <c r="AP27" s="454">
        <v>7.38</v>
      </c>
      <c r="AQ27" s="455">
        <f>AP27*61.07/1000</f>
        <v>0.4506966</v>
      </c>
      <c r="AR27" s="456">
        <v>75.739999999999995</v>
      </c>
      <c r="AS27" s="455">
        <f t="shared" si="51"/>
        <v>0.43626239999999994</v>
      </c>
      <c r="AT27" s="456">
        <v>0</v>
      </c>
      <c r="AU27" s="455">
        <f>AT27*0/1000</f>
        <v>0</v>
      </c>
      <c r="AV27" s="459">
        <f t="shared" si="53"/>
        <v>1.6994843999999998</v>
      </c>
      <c r="AW27" s="451" t="s">
        <v>36</v>
      </c>
      <c r="AX27" s="454">
        <f>14.8+1.7</f>
        <v>16.5</v>
      </c>
      <c r="AY27" s="453">
        <f>AX27*4514.03/1000</f>
        <v>74.481494999999995</v>
      </c>
      <c r="AZ27" s="454">
        <v>0.3</v>
      </c>
      <c r="BA27" s="453">
        <f>AZ27*4514.03/1000</f>
        <v>1.3542089999999998</v>
      </c>
      <c r="BB27" s="454">
        <v>3.2</v>
      </c>
      <c r="BC27" s="455">
        <f>BB27*61.07/1000</f>
        <v>0.19542400000000001</v>
      </c>
      <c r="BD27" s="456">
        <v>602.79999999999995</v>
      </c>
      <c r="BE27" s="455">
        <f t="shared" si="54"/>
        <v>3.4721279999999997</v>
      </c>
      <c r="BF27" s="454">
        <v>0</v>
      </c>
      <c r="BG27" s="455">
        <f>BF27*0/1000</f>
        <v>0</v>
      </c>
      <c r="BH27" s="459">
        <f t="shared" si="56"/>
        <v>79.503255999999993</v>
      </c>
    </row>
    <row r="28" spans="1:65" s="460" customFormat="1" ht="28.5" customHeight="1">
      <c r="A28" s="461" t="s">
        <v>86</v>
      </c>
      <c r="B28" s="462">
        <f t="shared" si="43"/>
        <v>199.66000000000003</v>
      </c>
      <c r="C28" s="463">
        <f t="shared" si="43"/>
        <v>1854.3779978</v>
      </c>
      <c r="D28" s="462">
        <f t="shared" si="43"/>
        <v>30.972999999999999</v>
      </c>
      <c r="E28" s="463">
        <f t="shared" si="43"/>
        <v>288.28639500999998</v>
      </c>
      <c r="F28" s="462">
        <f t="shared" si="43"/>
        <v>180.72300000000001</v>
      </c>
      <c r="G28" s="464">
        <f t="shared" si="43"/>
        <v>14.10000846</v>
      </c>
      <c r="H28" s="465">
        <f t="shared" si="43"/>
        <v>45938</v>
      </c>
      <c r="I28" s="464">
        <f t="shared" si="43"/>
        <v>258.69609600000001</v>
      </c>
      <c r="J28" s="466">
        <f t="shared" si="43"/>
        <v>180.72300000000001</v>
      </c>
      <c r="K28" s="464">
        <f t="shared" si="43"/>
        <v>2.8406149200000002</v>
      </c>
      <c r="L28" s="450">
        <f t="shared" si="44"/>
        <v>2418.3011121900004</v>
      </c>
      <c r="M28" s="467" t="s">
        <v>86</v>
      </c>
      <c r="N28" s="452">
        <v>109.8</v>
      </c>
      <c r="O28" s="453">
        <f>N28*9163.19/1000</f>
        <v>1006.118262</v>
      </c>
      <c r="P28" s="468">
        <v>10.161</v>
      </c>
      <c r="Q28" s="469">
        <f>P28*9163.19/1000</f>
        <v>93.107173590000002</v>
      </c>
      <c r="R28" s="468">
        <v>15.741</v>
      </c>
      <c r="S28" s="470">
        <f>R28*78.02/1000</f>
        <v>1.2281128199999998</v>
      </c>
      <c r="T28" s="471">
        <v>15238.4</v>
      </c>
      <c r="U28" s="470">
        <f t="shared" si="45"/>
        <v>83.811199999999999</v>
      </c>
      <c r="V28" s="468">
        <f>R28</f>
        <v>15.741</v>
      </c>
      <c r="W28" s="470">
        <f>V28*15.14/1000</f>
        <v>0.23831874</v>
      </c>
      <c r="X28" s="472">
        <f>O28+Q28+S28+U28+W28</f>
        <v>1184.5030671500001</v>
      </c>
      <c r="Y28" s="473" t="s">
        <v>86</v>
      </c>
      <c r="Z28" s="452">
        <v>30.7</v>
      </c>
      <c r="AA28" s="453">
        <f>Z28*9163.19/1000</f>
        <v>281.309933</v>
      </c>
      <c r="AB28" s="454">
        <v>10.161</v>
      </c>
      <c r="AC28" s="453">
        <f>AB28*9163.19/1000</f>
        <v>93.107173590000002</v>
      </c>
      <c r="AD28" s="454">
        <v>15.741</v>
      </c>
      <c r="AE28" s="455">
        <f>AD28*78.02/1000</f>
        <v>1.2281128199999998</v>
      </c>
      <c r="AF28" s="456">
        <v>7480</v>
      </c>
      <c r="AG28" s="455">
        <f t="shared" si="48"/>
        <v>41.14</v>
      </c>
      <c r="AH28" s="468">
        <f>AD28</f>
        <v>15.741</v>
      </c>
      <c r="AI28" s="470">
        <f>AH28*15.14/1000</f>
        <v>0.23831874</v>
      </c>
      <c r="AJ28" s="450">
        <f>AA28+AC28+AE28+AG28+AI28</f>
        <v>417.02353814999998</v>
      </c>
      <c r="AK28" s="467" t="s">
        <v>86</v>
      </c>
      <c r="AL28" s="454">
        <v>3.96</v>
      </c>
      <c r="AM28" s="453">
        <f>AL28*9583.33/1000</f>
        <v>37.949986799999998</v>
      </c>
      <c r="AN28" s="454">
        <v>0.49</v>
      </c>
      <c r="AO28" s="453">
        <f>AN28*9583.33/1000</f>
        <v>4.6958316999999994</v>
      </c>
      <c r="AP28" s="454">
        <v>133.5</v>
      </c>
      <c r="AQ28" s="455">
        <f>AP28*78.02/1000</f>
        <v>10.41567</v>
      </c>
      <c r="AR28" s="456">
        <v>4902</v>
      </c>
      <c r="AS28" s="455">
        <f t="shared" si="51"/>
        <v>28.235520000000001</v>
      </c>
      <c r="AT28" s="456">
        <f t="shared" ref="AT28:AT29" si="73">AP28</f>
        <v>133.5</v>
      </c>
      <c r="AU28" s="455">
        <f>AT28*15.84/1000</f>
        <v>2.1146400000000001</v>
      </c>
      <c r="AV28" s="450">
        <f>AM28+AO28+AQ28+AS28+AU28</f>
        <v>83.411648499999998</v>
      </c>
      <c r="AW28" s="467" t="s">
        <v>86</v>
      </c>
      <c r="AX28" s="454">
        <v>55.2</v>
      </c>
      <c r="AY28" s="453">
        <f>AX28*9583.33/1000</f>
        <v>528.99981600000001</v>
      </c>
      <c r="AZ28" s="454">
        <v>10.161</v>
      </c>
      <c r="BA28" s="453">
        <f>AZ28*9583.33/1000</f>
        <v>97.376216130000003</v>
      </c>
      <c r="BB28" s="454">
        <v>15.741</v>
      </c>
      <c r="BC28" s="455">
        <f>BB28*78.02/1000</f>
        <v>1.2281128199999998</v>
      </c>
      <c r="BD28" s="456">
        <v>18317.599999999999</v>
      </c>
      <c r="BE28" s="455">
        <f t="shared" si="54"/>
        <v>105.50937599999999</v>
      </c>
      <c r="BF28" s="454">
        <f>BB28</f>
        <v>15.741</v>
      </c>
      <c r="BG28" s="455">
        <f>BF28*15.84/1000</f>
        <v>0.24933743999999999</v>
      </c>
      <c r="BH28" s="450">
        <f>AY28+BA28+BC28+BE28+BG28</f>
        <v>733.36285838999993</v>
      </c>
    </row>
    <row r="29" spans="1:65" s="494" customFormat="1" ht="28.5" customHeight="1" thickBot="1">
      <c r="A29" s="474" t="s">
        <v>85</v>
      </c>
      <c r="B29" s="475">
        <f t="shared" si="43"/>
        <v>101.05</v>
      </c>
      <c r="C29" s="476">
        <f t="shared" si="43"/>
        <v>942.80897050000021</v>
      </c>
      <c r="D29" s="475">
        <f t="shared" si="43"/>
        <v>0</v>
      </c>
      <c r="E29" s="476">
        <f t="shared" si="43"/>
        <v>0</v>
      </c>
      <c r="F29" s="475">
        <f t="shared" si="43"/>
        <v>0</v>
      </c>
      <c r="G29" s="477">
        <f t="shared" si="43"/>
        <v>0</v>
      </c>
      <c r="H29" s="478">
        <f t="shared" si="43"/>
        <v>0</v>
      </c>
      <c r="I29" s="477">
        <f t="shared" si="43"/>
        <v>0</v>
      </c>
      <c r="J29" s="479">
        <f t="shared" si="43"/>
        <v>0</v>
      </c>
      <c r="K29" s="477">
        <f t="shared" si="43"/>
        <v>0</v>
      </c>
      <c r="L29" s="480">
        <f t="shared" si="44"/>
        <v>942.80897050000021</v>
      </c>
      <c r="M29" s="481" t="s">
        <v>85</v>
      </c>
      <c r="N29" s="482">
        <v>30.45</v>
      </c>
      <c r="O29" s="483">
        <f>N29*9163.19/1000</f>
        <v>279.01913550000006</v>
      </c>
      <c r="P29" s="482">
        <v>0</v>
      </c>
      <c r="Q29" s="483">
        <f>P29*9163.19/1000</f>
        <v>0</v>
      </c>
      <c r="R29" s="482">
        <v>0</v>
      </c>
      <c r="S29" s="484">
        <f>R29*78.02/1000</f>
        <v>0</v>
      </c>
      <c r="T29" s="485">
        <v>0</v>
      </c>
      <c r="U29" s="484">
        <f t="shared" si="45"/>
        <v>0</v>
      </c>
      <c r="V29" s="482">
        <f>R29</f>
        <v>0</v>
      </c>
      <c r="W29" s="484">
        <f>V29*15.14/1000</f>
        <v>0</v>
      </c>
      <c r="X29" s="486">
        <f>O29+Q29+S29+U29+W29</f>
        <v>279.01913550000006</v>
      </c>
      <c r="Y29" s="487" t="s">
        <v>85</v>
      </c>
      <c r="Z29" s="482">
        <v>30.45</v>
      </c>
      <c r="AA29" s="483">
        <f>Z29*9163.19/1000</f>
        <v>279.01913550000006</v>
      </c>
      <c r="AB29" s="482">
        <v>0</v>
      </c>
      <c r="AC29" s="483">
        <f>AB29*9163.19/1000</f>
        <v>0</v>
      </c>
      <c r="AD29" s="482">
        <v>0</v>
      </c>
      <c r="AE29" s="484">
        <f>AD29*78.02/1000</f>
        <v>0</v>
      </c>
      <c r="AF29" s="485">
        <v>0</v>
      </c>
      <c r="AG29" s="484">
        <f t="shared" si="48"/>
        <v>0</v>
      </c>
      <c r="AH29" s="482">
        <f>AD29</f>
        <v>0</v>
      </c>
      <c r="AI29" s="484">
        <f>AH29*15.14/1000</f>
        <v>0</v>
      </c>
      <c r="AJ29" s="488">
        <f>AA29+AC29+AE29+AG29+AI29</f>
        <v>279.01913550000006</v>
      </c>
      <c r="AK29" s="481" t="s">
        <v>85</v>
      </c>
      <c r="AL29" s="482">
        <v>10.15</v>
      </c>
      <c r="AM29" s="483">
        <f>AL29*9583.33/1000</f>
        <v>97.27079950000001</v>
      </c>
      <c r="AN29" s="482">
        <v>0</v>
      </c>
      <c r="AO29" s="483">
        <f>AN29*9583.33/1000</f>
        <v>0</v>
      </c>
      <c r="AP29" s="482">
        <v>0</v>
      </c>
      <c r="AQ29" s="484">
        <f>AP29*78.02/1000</f>
        <v>0</v>
      </c>
      <c r="AR29" s="485"/>
      <c r="AS29" s="484">
        <f t="shared" si="51"/>
        <v>0</v>
      </c>
      <c r="AT29" s="485">
        <f t="shared" si="73"/>
        <v>0</v>
      </c>
      <c r="AU29" s="484">
        <f>AT29*15.84/1000</f>
        <v>0</v>
      </c>
      <c r="AV29" s="480">
        <f>AM29+AO29+AQ29+AS29+AU29</f>
        <v>97.27079950000001</v>
      </c>
      <c r="AW29" s="489" t="s">
        <v>85</v>
      </c>
      <c r="AX29" s="490">
        <v>30</v>
      </c>
      <c r="AY29" s="491">
        <f>AX29*9583.33/1000</f>
        <v>287.49990000000003</v>
      </c>
      <c r="AZ29" s="490">
        <v>0</v>
      </c>
      <c r="BA29" s="491">
        <f>AZ29*9583.33/1000</f>
        <v>0</v>
      </c>
      <c r="BB29" s="490">
        <v>0</v>
      </c>
      <c r="BC29" s="492">
        <f>BB29*78.02/1000</f>
        <v>0</v>
      </c>
      <c r="BD29" s="493">
        <v>0</v>
      </c>
      <c r="BE29" s="492">
        <f t="shared" si="54"/>
        <v>0</v>
      </c>
      <c r="BF29" s="490">
        <f>BB29</f>
        <v>0</v>
      </c>
      <c r="BG29" s="492">
        <f>BF29*15.84/1000</f>
        <v>0</v>
      </c>
      <c r="BH29" s="488">
        <f>AY29+BA29+BC29+BE29+BG29</f>
        <v>287.49990000000003</v>
      </c>
    </row>
    <row r="30" spans="1:65" s="124" customFormat="1" ht="19.5" customHeight="1" thickBot="1">
      <c r="A30" s="128" t="s">
        <v>27</v>
      </c>
      <c r="B30" s="86">
        <f>N30+Z30+AL30+AX30</f>
        <v>2772.05</v>
      </c>
      <c r="C30" s="87">
        <f t="shared" si="43"/>
        <v>13293.121750599999</v>
      </c>
      <c r="D30" s="86">
        <f t="shared" si="43"/>
        <v>78.73299999999999</v>
      </c>
      <c r="E30" s="87">
        <f t="shared" si="43"/>
        <v>490.24561021</v>
      </c>
      <c r="F30" s="86">
        <f>R30+AD30+AP30+BB30</f>
        <v>1643.8429999999998</v>
      </c>
      <c r="G30" s="88">
        <f t="shared" si="43"/>
        <v>96.355541459999998</v>
      </c>
      <c r="H30" s="129">
        <f t="shared" si="43"/>
        <v>178638.45</v>
      </c>
      <c r="I30" s="88">
        <f t="shared" si="43"/>
        <v>1004.4579476</v>
      </c>
      <c r="J30" s="86">
        <f>V30+AH30+AT30+BF30</f>
        <v>1539.3630000000001</v>
      </c>
      <c r="K30" s="88">
        <f t="shared" si="43"/>
        <v>42.288982019999999</v>
      </c>
      <c r="L30" s="93">
        <f>C30+E30+G30+I30+K30</f>
        <v>14926.469831889999</v>
      </c>
      <c r="M30" s="128" t="s">
        <v>27</v>
      </c>
      <c r="N30" s="131">
        <f t="shared" ref="N30:W30" si="74">SUM(N20:N29)</f>
        <v>1506.3500000000001</v>
      </c>
      <c r="O30" s="144">
        <f t="shared" si="74"/>
        <v>7003.3939394999989</v>
      </c>
      <c r="P30" s="132">
        <f t="shared" si="74"/>
        <v>34.400999999999996</v>
      </c>
      <c r="Q30" s="131">
        <f t="shared" si="74"/>
        <v>194.30619958999998</v>
      </c>
      <c r="R30" s="131">
        <f t="shared" si="74"/>
        <v>571.24099999999999</v>
      </c>
      <c r="S30" s="144">
        <f t="shared" si="74"/>
        <v>32.370630819999995</v>
      </c>
      <c r="T30" s="132">
        <f t="shared" si="74"/>
        <v>60129.4</v>
      </c>
      <c r="U30" s="144">
        <f t="shared" si="74"/>
        <v>330.71170000000001</v>
      </c>
      <c r="V30" s="131">
        <f t="shared" si="74"/>
        <v>547.84100000000001</v>
      </c>
      <c r="W30" s="144">
        <f t="shared" si="74"/>
        <v>15.440415739999999</v>
      </c>
      <c r="X30" s="130">
        <f>O30+Q30+S30+U30+W30</f>
        <v>7576.2228856499987</v>
      </c>
      <c r="Y30" s="128" t="s">
        <v>27</v>
      </c>
      <c r="Z30" s="131">
        <f t="shared" ref="Z30:AI30" si="75">SUM(Z20:Z29)</f>
        <v>312.36</v>
      </c>
      <c r="AA30" s="144">
        <f t="shared" si="75"/>
        <v>1614.1267625</v>
      </c>
      <c r="AB30" s="132">
        <f t="shared" si="75"/>
        <v>20.180999999999997</v>
      </c>
      <c r="AC30" s="61">
        <f t="shared" si="75"/>
        <v>134.98889158999998</v>
      </c>
      <c r="AD30" s="131">
        <f t="shared" si="75"/>
        <v>326.59100000000001</v>
      </c>
      <c r="AE30" s="144">
        <f t="shared" si="75"/>
        <v>18.71077382</v>
      </c>
      <c r="AF30" s="131">
        <f t="shared" si="75"/>
        <v>34099.539999999994</v>
      </c>
      <c r="AG30" s="144">
        <f t="shared" si="75"/>
        <v>187.54746999999998</v>
      </c>
      <c r="AH30" s="62">
        <f t="shared" si="75"/>
        <v>302.09100000000001</v>
      </c>
      <c r="AI30" s="88">
        <f t="shared" si="75"/>
        <v>8.4193382400000019</v>
      </c>
      <c r="AJ30" s="130">
        <f>AA30+AC30+AE30+AG30+AI30</f>
        <v>1963.7932361500002</v>
      </c>
      <c r="AK30" s="128" t="s">
        <v>27</v>
      </c>
      <c r="AL30" s="131">
        <f t="shared" ref="AL30:AU30" si="76">SUM(AL20:AL29)</f>
        <v>112.32</v>
      </c>
      <c r="AM30" s="144">
        <f t="shared" si="76"/>
        <v>562.87595239999996</v>
      </c>
      <c r="AN30" s="132">
        <f t="shared" si="76"/>
        <v>5.83</v>
      </c>
      <c r="AO30" s="131">
        <f t="shared" si="76"/>
        <v>27.941881300000002</v>
      </c>
      <c r="AP30" s="131">
        <f t="shared" si="76"/>
        <v>452.87</v>
      </c>
      <c r="AQ30" s="144">
        <f t="shared" si="76"/>
        <v>28.419167999999999</v>
      </c>
      <c r="AR30" s="131">
        <f t="shared" si="76"/>
        <v>27773.440000000002</v>
      </c>
      <c r="AS30" s="144">
        <f t="shared" si="76"/>
        <v>159.97501439999999</v>
      </c>
      <c r="AT30" s="131">
        <f t="shared" si="76"/>
        <v>421.49</v>
      </c>
      <c r="AU30" s="144">
        <f t="shared" si="76"/>
        <v>10.679462599999999</v>
      </c>
      <c r="AV30" s="66">
        <f>AM30+AO30+AQ30+AS30+AU30</f>
        <v>789.89147869999988</v>
      </c>
      <c r="AW30" s="128" t="s">
        <v>27</v>
      </c>
      <c r="AX30" s="62">
        <f t="shared" ref="AX30:BG30" si="77">SUM(AX20:AX29)</f>
        <v>841.02</v>
      </c>
      <c r="AY30" s="88">
        <f t="shared" si="77"/>
        <v>4112.7250962000007</v>
      </c>
      <c r="AZ30" s="95">
        <f t="shared" si="77"/>
        <v>18.320999999999998</v>
      </c>
      <c r="BA30" s="87">
        <f t="shared" si="77"/>
        <v>133.00863773</v>
      </c>
      <c r="BB30" s="62">
        <f t="shared" si="77"/>
        <v>293.14099999999996</v>
      </c>
      <c r="BC30" s="88">
        <f t="shared" si="77"/>
        <v>16.85496882</v>
      </c>
      <c r="BD30" s="95">
        <f t="shared" si="77"/>
        <v>56636.07</v>
      </c>
      <c r="BE30" s="88">
        <f t="shared" si="77"/>
        <v>326.22376320000001</v>
      </c>
      <c r="BF30" s="62">
        <f t="shared" si="77"/>
        <v>267.94099999999997</v>
      </c>
      <c r="BG30" s="88">
        <f t="shared" si="77"/>
        <v>7.7497654399999991</v>
      </c>
      <c r="BH30" s="130">
        <f>AY30+BA30+BC30+BE30+BG30</f>
        <v>4596.5622313900012</v>
      </c>
      <c r="BI30" s="67"/>
    </row>
    <row r="31" spans="1:65" s="124" customFormat="1" ht="21" customHeight="1" thickBot="1">
      <c r="A31" s="133" t="s">
        <v>37</v>
      </c>
      <c r="B31" s="134"/>
      <c r="C31" s="135"/>
      <c r="D31" s="134"/>
      <c r="E31" s="135"/>
      <c r="F31" s="134"/>
      <c r="G31" s="134"/>
      <c r="H31" s="101"/>
      <c r="I31" s="99"/>
      <c r="J31" s="134" t="s">
        <v>1</v>
      </c>
      <c r="K31" s="134" t="s">
        <v>1</v>
      </c>
      <c r="L31" s="93"/>
      <c r="M31" s="128" t="s">
        <v>37</v>
      </c>
      <c r="N31" s="333"/>
      <c r="O31" s="25"/>
      <c r="P31" s="26" t="s">
        <v>1</v>
      </c>
      <c r="Q31" s="25"/>
      <c r="R31" s="26"/>
      <c r="S31" s="26"/>
      <c r="T31" s="343"/>
      <c r="U31" s="26"/>
      <c r="V31" s="26"/>
      <c r="W31" s="401" t="s">
        <v>1</v>
      </c>
      <c r="X31" s="274"/>
      <c r="Y31" s="128" t="s">
        <v>37</v>
      </c>
      <c r="Z31" s="347"/>
      <c r="AA31" s="25"/>
      <c r="AB31" s="28"/>
      <c r="AC31" s="25"/>
      <c r="AD31" s="28"/>
      <c r="AE31" s="26"/>
      <c r="AF31" s="350"/>
      <c r="AG31" s="26"/>
      <c r="AH31" s="26"/>
      <c r="AI31" s="26" t="s">
        <v>1</v>
      </c>
      <c r="AJ31" s="93"/>
      <c r="AK31" s="128" t="s">
        <v>37</v>
      </c>
      <c r="AL31" s="105"/>
      <c r="AM31" s="25"/>
      <c r="AN31" s="105"/>
      <c r="AO31" s="25" t="s">
        <v>1</v>
      </c>
      <c r="AP31" s="105"/>
      <c r="AQ31" s="26"/>
      <c r="AR31" s="436"/>
      <c r="AS31" s="26"/>
      <c r="AT31" s="105" t="s">
        <v>1</v>
      </c>
      <c r="AU31" s="401" t="s">
        <v>1</v>
      </c>
      <c r="AV31" s="66"/>
      <c r="AW31" s="128" t="s">
        <v>37</v>
      </c>
      <c r="AX31" s="108" t="s">
        <v>1</v>
      </c>
      <c r="AY31" s="25"/>
      <c r="AZ31" s="105"/>
      <c r="BA31" s="25"/>
      <c r="BB31" s="105"/>
      <c r="BC31" s="26"/>
      <c r="BD31" s="109"/>
      <c r="BE31" s="26"/>
      <c r="BF31" s="105"/>
      <c r="BG31" s="26" t="s">
        <v>1</v>
      </c>
      <c r="BH31" s="93"/>
    </row>
    <row r="32" spans="1:65" s="124" customFormat="1" ht="21.75" customHeight="1">
      <c r="A32" s="43" t="s">
        <v>38</v>
      </c>
      <c r="B32" s="359">
        <f t="shared" ref="B32:K39" si="78">N32+Z32+AL32+AX32</f>
        <v>0</v>
      </c>
      <c r="C32" s="360">
        <f t="shared" si="78"/>
        <v>0</v>
      </c>
      <c r="D32" s="361">
        <f t="shared" si="78"/>
        <v>0</v>
      </c>
      <c r="E32" s="362">
        <f t="shared" si="78"/>
        <v>0</v>
      </c>
      <c r="F32" s="363">
        <f t="shared" si="78"/>
        <v>0</v>
      </c>
      <c r="G32" s="364">
        <f t="shared" si="78"/>
        <v>0</v>
      </c>
      <c r="H32" s="365">
        <f t="shared" si="78"/>
        <v>9920</v>
      </c>
      <c r="I32" s="366">
        <f t="shared" si="78"/>
        <v>56.223220000000005</v>
      </c>
      <c r="J32" s="44">
        <f t="shared" si="78"/>
        <v>0</v>
      </c>
      <c r="K32" s="46">
        <f t="shared" si="78"/>
        <v>0</v>
      </c>
      <c r="L32" s="275">
        <f t="shared" ref="L32:L39" si="79">C32+E32+G32+I32+K32</f>
        <v>56.223220000000005</v>
      </c>
      <c r="M32" s="47" t="s">
        <v>38</v>
      </c>
      <c r="N32" s="115">
        <v>0</v>
      </c>
      <c r="O32" s="290">
        <f>N32*4171.4/1000</f>
        <v>0</v>
      </c>
      <c r="P32" s="115">
        <v>0</v>
      </c>
      <c r="Q32" s="290">
        <f>P32*4171.4/1000</f>
        <v>0</v>
      </c>
      <c r="R32" s="115">
        <v>0</v>
      </c>
      <c r="S32" s="39">
        <f>R32*55.86/1000</f>
        <v>0</v>
      </c>
      <c r="T32" s="183">
        <v>2937</v>
      </c>
      <c r="U32" s="39">
        <f t="shared" ref="U32:U37" si="80">T32*5.5/1000</f>
        <v>16.153500000000001</v>
      </c>
      <c r="V32" s="115">
        <f>R32</f>
        <v>0</v>
      </c>
      <c r="W32" s="39">
        <f t="shared" ref="W32:W37" si="81">V32*28.57/1000</f>
        <v>0</v>
      </c>
      <c r="X32" s="394">
        <f t="shared" ref="X32:X38" si="82">O32+Q32+S32+U32+W32</f>
        <v>16.153500000000001</v>
      </c>
      <c r="Y32" s="399" t="s">
        <v>38</v>
      </c>
      <c r="Z32" s="115">
        <v>0</v>
      </c>
      <c r="AA32" s="290">
        <f>Z32*4171.4/1000</f>
        <v>0</v>
      </c>
      <c r="AB32" s="115">
        <v>0</v>
      </c>
      <c r="AC32" s="290">
        <f>AB32*4171.4/1000</f>
        <v>0</v>
      </c>
      <c r="AD32" s="115">
        <v>0</v>
      </c>
      <c r="AE32" s="182">
        <f>AD32*55.86/1000</f>
        <v>0</v>
      </c>
      <c r="AF32" s="183">
        <v>586</v>
      </c>
      <c r="AG32" s="182">
        <f t="shared" ref="AG32:AG38" si="83">AF32*5.5/1000</f>
        <v>3.2229999999999999</v>
      </c>
      <c r="AH32" s="115">
        <f t="shared" ref="AH32" si="84">Z32</f>
        <v>0</v>
      </c>
      <c r="AI32" s="39">
        <f t="shared" ref="AI32:AI37" si="85">AH32*28.57/1000</f>
        <v>0</v>
      </c>
      <c r="AJ32" s="40">
        <f t="shared" ref="AJ32:AJ38" si="86">AA32+AC32+AE32+AG32+AI32</f>
        <v>3.2229999999999999</v>
      </c>
      <c r="AK32" s="47" t="s">
        <v>38</v>
      </c>
      <c r="AL32" s="115">
        <v>0</v>
      </c>
      <c r="AM32" s="290">
        <f>AL32*4336.21/1000</f>
        <v>0</v>
      </c>
      <c r="AN32" s="115">
        <v>0</v>
      </c>
      <c r="AO32" s="290">
        <f>AN32*4336.21/1000</f>
        <v>0</v>
      </c>
      <c r="AP32" s="115">
        <v>0</v>
      </c>
      <c r="AQ32" s="39">
        <f>AP32*55.86/1000</f>
        <v>0</v>
      </c>
      <c r="AR32" s="337">
        <v>3018.9</v>
      </c>
      <c r="AS32" s="39">
        <f t="shared" ref="AS32:AS38" si="87">AR32*5.76/1000</f>
        <v>17.388864000000002</v>
      </c>
      <c r="AT32" s="115">
        <v>0</v>
      </c>
      <c r="AU32" s="39">
        <f t="shared" ref="AU32:AU37" si="88">AT32*29.74/1000</f>
        <v>0</v>
      </c>
      <c r="AV32" s="40">
        <f t="shared" ref="AV32:AV38" si="89">AM32+AO32+AQ32+AS32+AU32</f>
        <v>17.388864000000002</v>
      </c>
      <c r="AW32" s="47" t="s">
        <v>38</v>
      </c>
      <c r="AX32" s="41">
        <v>0</v>
      </c>
      <c r="AY32" s="290">
        <f>AX32*4336.21/1000</f>
        <v>0</v>
      </c>
      <c r="AZ32" s="41">
        <v>0</v>
      </c>
      <c r="BA32" s="290">
        <f>AZ32*4336.21/1000</f>
        <v>0</v>
      </c>
      <c r="BB32" s="41">
        <v>0</v>
      </c>
      <c r="BC32" s="39">
        <f>BB32*55.86/1000</f>
        <v>0</v>
      </c>
      <c r="BD32" s="433">
        <v>3378.1</v>
      </c>
      <c r="BE32" s="39">
        <f t="shared" ref="BE32:BE38" si="90">BD32*5.76/1000</f>
        <v>19.457856</v>
      </c>
      <c r="BF32" s="41">
        <f t="shared" ref="BF32:BF36" si="91">BB32</f>
        <v>0</v>
      </c>
      <c r="BG32" s="39">
        <f t="shared" ref="BG32:BG37" si="92">BF32*29.74/1000</f>
        <v>0</v>
      </c>
      <c r="BH32" s="40">
        <f t="shared" ref="BH32:BH38" si="93">AY32+BA32+BC32+BE32+BG32</f>
        <v>19.457856</v>
      </c>
    </row>
    <row r="33" spans="1:63" s="124" customFormat="1" ht="18.75" customHeight="1">
      <c r="A33" s="43" t="s">
        <v>39</v>
      </c>
      <c r="B33" s="359">
        <f t="shared" si="78"/>
        <v>28.090000000000003</v>
      </c>
      <c r="C33" s="360">
        <f t="shared" si="78"/>
        <v>119.37483949999999</v>
      </c>
      <c r="D33" s="361">
        <f t="shared" si="78"/>
        <v>0.8</v>
      </c>
      <c r="E33" s="362">
        <f t="shared" si="78"/>
        <v>3.4030440000000004</v>
      </c>
      <c r="F33" s="363">
        <f t="shared" si="78"/>
        <v>46</v>
      </c>
      <c r="G33" s="364">
        <f t="shared" si="78"/>
        <v>2.5695600000000001</v>
      </c>
      <c r="H33" s="160">
        <f t="shared" si="78"/>
        <v>1603.8000000000002</v>
      </c>
      <c r="I33" s="367">
        <f t="shared" si="78"/>
        <v>9.0239080000000005</v>
      </c>
      <c r="J33" s="44">
        <f t="shared" si="78"/>
        <v>46</v>
      </c>
      <c r="K33" s="46">
        <f t="shared" si="78"/>
        <v>1.3458099999999997</v>
      </c>
      <c r="L33" s="275">
        <f t="shared" si="79"/>
        <v>135.71716149999997</v>
      </c>
      <c r="M33" s="47" t="s">
        <v>39</v>
      </c>
      <c r="N33" s="122">
        <v>8.41</v>
      </c>
      <c r="O33" s="291">
        <f t="shared" ref="O33:O37" si="94">N33*4171.4/1000</f>
        <v>35.081473999999993</v>
      </c>
      <c r="P33" s="122">
        <v>0.2</v>
      </c>
      <c r="Q33" s="291">
        <f t="shared" ref="Q33:Q37" si="95">P33*4171.4/1000</f>
        <v>0.83428000000000002</v>
      </c>
      <c r="R33" s="122">
        <v>9</v>
      </c>
      <c r="S33" s="49">
        <f t="shared" ref="S33:S37" si="96">R33*55.86/1000</f>
        <v>0.50273999999999996</v>
      </c>
      <c r="T33" s="186">
        <v>384.2</v>
      </c>
      <c r="U33" s="49">
        <f t="shared" si="80"/>
        <v>2.1130999999999998</v>
      </c>
      <c r="V33" s="122">
        <f>R33</f>
        <v>9</v>
      </c>
      <c r="W33" s="49">
        <f t="shared" si="81"/>
        <v>0.25712999999999997</v>
      </c>
      <c r="X33" s="394">
        <f t="shared" si="82"/>
        <v>38.788723999999995</v>
      </c>
      <c r="Y33" s="399" t="s">
        <v>39</v>
      </c>
      <c r="Z33" s="122">
        <v>6.33</v>
      </c>
      <c r="AA33" s="291">
        <f t="shared" ref="AA33:AA37" si="97">Z33*4171.4/1000</f>
        <v>26.404962000000001</v>
      </c>
      <c r="AB33" s="122">
        <v>0.2</v>
      </c>
      <c r="AC33" s="291">
        <f t="shared" ref="AC33:AC37" si="98">AB33*4171.4/1000</f>
        <v>0.83428000000000002</v>
      </c>
      <c r="AD33" s="122">
        <v>10</v>
      </c>
      <c r="AE33" s="185">
        <f t="shared" ref="AE33:AE37" si="99">AD33*55.86/1000</f>
        <v>0.55859999999999999</v>
      </c>
      <c r="AF33" s="186">
        <v>438.8</v>
      </c>
      <c r="AG33" s="185">
        <f t="shared" si="83"/>
        <v>2.4134000000000002</v>
      </c>
      <c r="AH33" s="122">
        <f>AD33</f>
        <v>10</v>
      </c>
      <c r="AI33" s="49">
        <f t="shared" si="85"/>
        <v>0.28570000000000001</v>
      </c>
      <c r="AJ33" s="52">
        <f t="shared" si="86"/>
        <v>30.496941999999997</v>
      </c>
      <c r="AK33" s="47" t="s">
        <v>39</v>
      </c>
      <c r="AL33" s="122">
        <v>6</v>
      </c>
      <c r="AM33" s="291">
        <f t="shared" ref="AM33:AM37" si="100">AL33*4336.21/1000</f>
        <v>26.01726</v>
      </c>
      <c r="AN33" s="122">
        <v>0.2</v>
      </c>
      <c r="AO33" s="291">
        <f t="shared" ref="AO33:AO37" si="101">AN33*4336.21/1000</f>
        <v>0.86724200000000007</v>
      </c>
      <c r="AP33" s="122">
        <v>9</v>
      </c>
      <c r="AQ33" s="49">
        <f t="shared" ref="AQ33:AQ37" si="102">AP33*55.86/1000</f>
        <v>0.50273999999999996</v>
      </c>
      <c r="AR33" s="186">
        <v>418.2</v>
      </c>
      <c r="AS33" s="49">
        <f t="shared" si="87"/>
        <v>2.4088319999999999</v>
      </c>
      <c r="AT33" s="122">
        <f>AP33</f>
        <v>9</v>
      </c>
      <c r="AU33" s="49">
        <f t="shared" si="88"/>
        <v>0.26765999999999995</v>
      </c>
      <c r="AV33" s="40">
        <f t="shared" si="89"/>
        <v>30.063734</v>
      </c>
      <c r="AW33" s="47" t="s">
        <v>39</v>
      </c>
      <c r="AX33" s="50">
        <v>7.35</v>
      </c>
      <c r="AY33" s="291">
        <f t="shared" ref="AY33:AY37" si="103">AX33*4336.21/1000</f>
        <v>31.871143499999999</v>
      </c>
      <c r="AZ33" s="50">
        <v>0.2</v>
      </c>
      <c r="BA33" s="291">
        <f t="shared" ref="BA33:BA37" si="104">AZ33*4336.21/1000</f>
        <v>0.86724200000000007</v>
      </c>
      <c r="BB33" s="50">
        <v>18</v>
      </c>
      <c r="BC33" s="49">
        <f t="shared" ref="BC33:BC37" si="105">BB33*55.86/1000</f>
        <v>1.0054799999999999</v>
      </c>
      <c r="BD33" s="434">
        <v>362.6</v>
      </c>
      <c r="BE33" s="49">
        <f t="shared" si="90"/>
        <v>2.0885760000000002</v>
      </c>
      <c r="BF33" s="50">
        <f t="shared" si="91"/>
        <v>18</v>
      </c>
      <c r="BG33" s="49">
        <f t="shared" si="92"/>
        <v>0.53531999999999991</v>
      </c>
      <c r="BH33" s="52">
        <f t="shared" si="93"/>
        <v>36.3677615</v>
      </c>
    </row>
    <row r="34" spans="1:63" ht="39" customHeight="1">
      <c r="A34" s="139" t="s">
        <v>84</v>
      </c>
      <c r="B34" s="359">
        <f>N34+Z34+AL34+AX34</f>
        <v>161.03</v>
      </c>
      <c r="C34" s="360">
        <f>O34+AA34+AM34+AY34</f>
        <v>680.93836529999999</v>
      </c>
      <c r="D34" s="361">
        <f t="shared" si="78"/>
        <v>0</v>
      </c>
      <c r="E34" s="362">
        <f t="shared" si="78"/>
        <v>0</v>
      </c>
      <c r="F34" s="363">
        <f t="shared" si="78"/>
        <v>20</v>
      </c>
      <c r="G34" s="364">
        <f t="shared" si="78"/>
        <v>1.1172</v>
      </c>
      <c r="H34" s="160">
        <f t="shared" si="78"/>
        <v>22384.93</v>
      </c>
      <c r="I34" s="367">
        <f t="shared" si="78"/>
        <v>126.17604879999999</v>
      </c>
      <c r="J34" s="44">
        <f t="shared" si="78"/>
        <v>20</v>
      </c>
      <c r="K34" s="46">
        <f t="shared" si="78"/>
        <v>0.58309999999999995</v>
      </c>
      <c r="L34" s="275">
        <f t="shared" si="79"/>
        <v>808.81471409999995</v>
      </c>
      <c r="M34" s="139" t="s">
        <v>84</v>
      </c>
      <c r="N34" s="122">
        <v>72.400000000000006</v>
      </c>
      <c r="O34" s="291">
        <f t="shared" si="94"/>
        <v>302.00935999999996</v>
      </c>
      <c r="P34" s="122">
        <v>0</v>
      </c>
      <c r="Q34" s="291">
        <f t="shared" si="95"/>
        <v>0</v>
      </c>
      <c r="R34" s="122">
        <v>2</v>
      </c>
      <c r="S34" s="49">
        <f t="shared" si="96"/>
        <v>0.11172</v>
      </c>
      <c r="T34" s="186">
        <f>3367+1187.9+1000</f>
        <v>5554.9</v>
      </c>
      <c r="U34" s="49">
        <f t="shared" si="80"/>
        <v>30.551949999999998</v>
      </c>
      <c r="V34" s="122">
        <f>R34</f>
        <v>2</v>
      </c>
      <c r="W34" s="49">
        <f t="shared" si="81"/>
        <v>5.7140000000000003E-2</v>
      </c>
      <c r="X34" s="394">
        <f t="shared" si="82"/>
        <v>332.73016999999993</v>
      </c>
      <c r="Y34" s="400" t="s">
        <v>84</v>
      </c>
      <c r="Z34" s="122">
        <v>32.700000000000003</v>
      </c>
      <c r="AA34" s="291">
        <f t="shared" si="97"/>
        <v>136.40477999999999</v>
      </c>
      <c r="AB34" s="122">
        <v>0</v>
      </c>
      <c r="AC34" s="291">
        <f t="shared" si="98"/>
        <v>0</v>
      </c>
      <c r="AD34" s="122">
        <v>8</v>
      </c>
      <c r="AE34" s="185">
        <f t="shared" si="99"/>
        <v>0.44688</v>
      </c>
      <c r="AF34" s="186">
        <f>2764+1300.9+1000</f>
        <v>5064.8999999999996</v>
      </c>
      <c r="AG34" s="185">
        <f t="shared" si="83"/>
        <v>27.856949999999998</v>
      </c>
      <c r="AH34" s="122">
        <f t="shared" ref="AH34:AH37" si="106">AD34</f>
        <v>8</v>
      </c>
      <c r="AI34" s="49">
        <f t="shared" si="85"/>
        <v>0.22856000000000001</v>
      </c>
      <c r="AJ34" s="52">
        <f t="shared" si="86"/>
        <v>164.93716999999995</v>
      </c>
      <c r="AK34" s="139" t="s">
        <v>84</v>
      </c>
      <c r="AL34" s="122">
        <v>5.13</v>
      </c>
      <c r="AM34" s="291">
        <f t="shared" si="100"/>
        <v>22.2447573</v>
      </c>
      <c r="AN34" s="122">
        <v>0</v>
      </c>
      <c r="AO34" s="291">
        <f t="shared" si="101"/>
        <v>0</v>
      </c>
      <c r="AP34" s="122">
        <v>8</v>
      </c>
      <c r="AQ34" s="49">
        <f t="shared" si="102"/>
        <v>0.44688</v>
      </c>
      <c r="AR34" s="186">
        <f>1381.8+2677.4+1000</f>
        <v>5059.2</v>
      </c>
      <c r="AS34" s="49">
        <f t="shared" si="87"/>
        <v>29.140991999999997</v>
      </c>
      <c r="AT34" s="122">
        <f t="shared" ref="AT34:AT37" si="107">AP34</f>
        <v>8</v>
      </c>
      <c r="AU34" s="49">
        <f t="shared" si="88"/>
        <v>0.23791999999999999</v>
      </c>
      <c r="AV34" s="40">
        <f t="shared" si="89"/>
        <v>52.070549299999996</v>
      </c>
      <c r="AW34" s="139" t="s">
        <v>84</v>
      </c>
      <c r="AX34" s="50">
        <v>50.8</v>
      </c>
      <c r="AY34" s="291">
        <f t="shared" si="103"/>
        <v>220.27946799999998</v>
      </c>
      <c r="AZ34" s="50">
        <v>0</v>
      </c>
      <c r="BA34" s="291">
        <f t="shared" si="104"/>
        <v>0</v>
      </c>
      <c r="BB34" s="50">
        <v>2</v>
      </c>
      <c r="BC34" s="49">
        <f t="shared" si="105"/>
        <v>0.11172</v>
      </c>
      <c r="BD34" s="434">
        <f>4196.9+1509.03+1000</f>
        <v>6705.9299999999994</v>
      </c>
      <c r="BE34" s="49">
        <f t="shared" si="90"/>
        <v>38.626156799999997</v>
      </c>
      <c r="BF34" s="50">
        <f t="shared" si="91"/>
        <v>2</v>
      </c>
      <c r="BG34" s="49">
        <f t="shared" si="92"/>
        <v>5.9479999999999998E-2</v>
      </c>
      <c r="BH34" s="52">
        <f t="shared" si="93"/>
        <v>259.0768248</v>
      </c>
      <c r="BI34" s="5" t="s">
        <v>1</v>
      </c>
    </row>
    <row r="35" spans="1:63" ht="21.75" customHeight="1">
      <c r="A35" s="43" t="s">
        <v>40</v>
      </c>
      <c r="B35" s="359">
        <f t="shared" si="78"/>
        <v>360.7</v>
      </c>
      <c r="C35" s="360">
        <f t="shared" si="78"/>
        <v>1523.9397119999999</v>
      </c>
      <c r="D35" s="361">
        <f t="shared" si="78"/>
        <v>63.330000000000005</v>
      </c>
      <c r="E35" s="362">
        <f t="shared" si="78"/>
        <v>268.00989070000003</v>
      </c>
      <c r="F35" s="363">
        <f t="shared" si="78"/>
        <v>1502.5</v>
      </c>
      <c r="G35" s="364">
        <f t="shared" si="78"/>
        <v>83.929649999999995</v>
      </c>
      <c r="H35" s="160">
        <f t="shared" si="78"/>
        <v>55955.289999999994</v>
      </c>
      <c r="I35" s="367">
        <f t="shared" si="78"/>
        <v>315.84166019999998</v>
      </c>
      <c r="J35" s="44">
        <f t="shared" si="78"/>
        <v>1502.5</v>
      </c>
      <c r="K35" s="46">
        <f t="shared" si="78"/>
        <v>43.620234999999994</v>
      </c>
      <c r="L35" s="275">
        <f t="shared" si="79"/>
        <v>2235.3411479000001</v>
      </c>
      <c r="M35" s="43" t="s">
        <v>40</v>
      </c>
      <c r="N35" s="122">
        <v>188</v>
      </c>
      <c r="O35" s="291">
        <f t="shared" si="94"/>
        <v>784.22319999999991</v>
      </c>
      <c r="P35" s="122">
        <v>18.46</v>
      </c>
      <c r="Q35" s="291">
        <f t="shared" si="95"/>
        <v>77.004043999999993</v>
      </c>
      <c r="R35" s="122">
        <v>446</v>
      </c>
      <c r="S35" s="49">
        <f t="shared" si="96"/>
        <v>24.91356</v>
      </c>
      <c r="T35" s="186">
        <v>12722.2</v>
      </c>
      <c r="U35" s="49">
        <f t="shared" si="80"/>
        <v>69.972100000000012</v>
      </c>
      <c r="V35" s="122">
        <f>R35</f>
        <v>446</v>
      </c>
      <c r="W35" s="49">
        <f t="shared" si="81"/>
        <v>12.74222</v>
      </c>
      <c r="X35" s="394">
        <f t="shared" si="82"/>
        <v>968.85512399999982</v>
      </c>
      <c r="Y35" s="398" t="s">
        <v>40</v>
      </c>
      <c r="Z35" s="122">
        <v>55.5</v>
      </c>
      <c r="AA35" s="291">
        <f t="shared" si="97"/>
        <v>231.5127</v>
      </c>
      <c r="AB35" s="122">
        <v>21.6</v>
      </c>
      <c r="AC35" s="291">
        <f t="shared" si="98"/>
        <v>90.102240000000009</v>
      </c>
      <c r="AD35" s="122">
        <v>463.5</v>
      </c>
      <c r="AE35" s="185">
        <f t="shared" si="99"/>
        <v>25.891110000000001</v>
      </c>
      <c r="AF35" s="186">
        <v>12127.07</v>
      </c>
      <c r="AG35" s="185">
        <f t="shared" si="83"/>
        <v>66.69888499999999</v>
      </c>
      <c r="AH35" s="122">
        <f t="shared" si="106"/>
        <v>463.5</v>
      </c>
      <c r="AI35" s="49">
        <f t="shared" si="85"/>
        <v>13.242194999999999</v>
      </c>
      <c r="AJ35" s="52">
        <f t="shared" si="86"/>
        <v>427.44712999999996</v>
      </c>
      <c r="AK35" s="43" t="s">
        <v>40</v>
      </c>
      <c r="AL35" s="122">
        <v>2</v>
      </c>
      <c r="AM35" s="291">
        <f t="shared" si="100"/>
        <v>8.6724200000000007</v>
      </c>
      <c r="AN35" s="122">
        <v>8.17</v>
      </c>
      <c r="AO35" s="291">
        <f t="shared" si="101"/>
        <v>35.426835700000005</v>
      </c>
      <c r="AP35" s="122">
        <v>145</v>
      </c>
      <c r="AQ35" s="49">
        <f t="shared" si="102"/>
        <v>8.0997000000000003</v>
      </c>
      <c r="AR35" s="186">
        <v>10815.08</v>
      </c>
      <c r="AS35" s="49">
        <f t="shared" si="87"/>
        <v>62.294860799999995</v>
      </c>
      <c r="AT35" s="122">
        <f t="shared" si="107"/>
        <v>145</v>
      </c>
      <c r="AU35" s="49">
        <f t="shared" si="88"/>
        <v>4.3123000000000005</v>
      </c>
      <c r="AV35" s="40">
        <f t="shared" si="89"/>
        <v>118.8061165</v>
      </c>
      <c r="AW35" s="43" t="s">
        <v>40</v>
      </c>
      <c r="AX35" s="50">
        <f>115.2</f>
        <v>115.2</v>
      </c>
      <c r="AY35" s="291">
        <f t="shared" si="103"/>
        <v>499.53139199999998</v>
      </c>
      <c r="AZ35" s="50">
        <v>15.1</v>
      </c>
      <c r="BA35" s="291">
        <f t="shared" si="104"/>
        <v>65.476770999999999</v>
      </c>
      <c r="BB35" s="50">
        <v>448</v>
      </c>
      <c r="BC35" s="49">
        <f t="shared" si="105"/>
        <v>25.025279999999999</v>
      </c>
      <c r="BD35" s="434">
        <v>20290.939999999999</v>
      </c>
      <c r="BE35" s="49">
        <f t="shared" si="90"/>
        <v>116.87581439999998</v>
      </c>
      <c r="BF35" s="50">
        <f>BB35</f>
        <v>448</v>
      </c>
      <c r="BG35" s="49">
        <f t="shared" si="92"/>
        <v>13.323519999999998</v>
      </c>
      <c r="BH35" s="52">
        <f t="shared" si="93"/>
        <v>720.23277739999992</v>
      </c>
      <c r="BI35" s="5" t="s">
        <v>1</v>
      </c>
    </row>
    <row r="36" spans="1:63" ht="20.25" customHeight="1">
      <c r="A36" s="142" t="s">
        <v>42</v>
      </c>
      <c r="B36" s="359">
        <f t="shared" si="78"/>
        <v>0</v>
      </c>
      <c r="C36" s="367">
        <f t="shared" si="78"/>
        <v>0</v>
      </c>
      <c r="D36" s="361">
        <f t="shared" si="78"/>
        <v>0</v>
      </c>
      <c r="E36" s="362">
        <f t="shared" si="78"/>
        <v>0</v>
      </c>
      <c r="F36" s="363">
        <f t="shared" si="78"/>
        <v>0</v>
      </c>
      <c r="G36" s="364">
        <f t="shared" si="78"/>
        <v>0</v>
      </c>
      <c r="H36" s="368">
        <f t="shared" si="78"/>
        <v>12526.5</v>
      </c>
      <c r="I36" s="362">
        <f t="shared" si="78"/>
        <v>69.592420000000004</v>
      </c>
      <c r="J36" s="44">
        <f>V36+AH36+AT36+BF36</f>
        <v>0</v>
      </c>
      <c r="K36" s="46">
        <f>W36+AI36+AU36+BG36</f>
        <v>0</v>
      </c>
      <c r="L36" s="275">
        <f t="shared" si="79"/>
        <v>69.592420000000004</v>
      </c>
      <c r="M36" s="143" t="s">
        <v>42</v>
      </c>
      <c r="N36" s="122">
        <v>0</v>
      </c>
      <c r="O36" s="291">
        <f t="shared" si="94"/>
        <v>0</v>
      </c>
      <c r="P36" s="122">
        <v>0</v>
      </c>
      <c r="Q36" s="291">
        <f t="shared" si="95"/>
        <v>0</v>
      </c>
      <c r="R36" s="122">
        <v>0</v>
      </c>
      <c r="S36" s="49">
        <f t="shared" si="96"/>
        <v>0</v>
      </c>
      <c r="T36" s="186">
        <v>6625</v>
      </c>
      <c r="U36" s="49">
        <f t="shared" si="80"/>
        <v>36.4375</v>
      </c>
      <c r="V36" s="122">
        <f t="shared" ref="V36:V37" si="108">R36</f>
        <v>0</v>
      </c>
      <c r="W36" s="49">
        <f t="shared" si="81"/>
        <v>0</v>
      </c>
      <c r="X36" s="394">
        <f t="shared" si="82"/>
        <v>36.4375</v>
      </c>
      <c r="Y36" s="2" t="s">
        <v>42</v>
      </c>
      <c r="Z36" s="122">
        <v>0</v>
      </c>
      <c r="AA36" s="291">
        <f t="shared" si="97"/>
        <v>0</v>
      </c>
      <c r="AB36" s="122">
        <v>0</v>
      </c>
      <c r="AC36" s="291">
        <f t="shared" si="98"/>
        <v>0</v>
      </c>
      <c r="AD36" s="122">
        <v>0</v>
      </c>
      <c r="AE36" s="185">
        <f t="shared" si="99"/>
        <v>0</v>
      </c>
      <c r="AF36" s="186">
        <v>3222</v>
      </c>
      <c r="AG36" s="185">
        <f t="shared" si="83"/>
        <v>17.721</v>
      </c>
      <c r="AH36" s="122">
        <f t="shared" si="106"/>
        <v>0</v>
      </c>
      <c r="AI36" s="49">
        <f t="shared" si="85"/>
        <v>0</v>
      </c>
      <c r="AJ36" s="52">
        <f t="shared" si="86"/>
        <v>17.721</v>
      </c>
      <c r="AK36" s="143" t="s">
        <v>42</v>
      </c>
      <c r="AL36" s="122">
        <v>0</v>
      </c>
      <c r="AM36" s="291">
        <f t="shared" si="100"/>
        <v>0</v>
      </c>
      <c r="AN36" s="122">
        <v>0</v>
      </c>
      <c r="AO36" s="291">
        <f t="shared" si="101"/>
        <v>0</v>
      </c>
      <c r="AP36" s="122">
        <v>0</v>
      </c>
      <c r="AQ36" s="49">
        <f t="shared" si="102"/>
        <v>0</v>
      </c>
      <c r="AR36" s="186">
        <v>1487.2</v>
      </c>
      <c r="AS36" s="49">
        <f t="shared" si="87"/>
        <v>8.5662720000000014</v>
      </c>
      <c r="AT36" s="122">
        <f t="shared" si="107"/>
        <v>0</v>
      </c>
      <c r="AU36" s="49">
        <f t="shared" si="88"/>
        <v>0</v>
      </c>
      <c r="AV36" s="40">
        <f t="shared" si="89"/>
        <v>8.5662720000000014</v>
      </c>
      <c r="AW36" s="143" t="s">
        <v>42</v>
      </c>
      <c r="AX36" s="50">
        <v>0</v>
      </c>
      <c r="AY36" s="291">
        <f t="shared" si="103"/>
        <v>0</v>
      </c>
      <c r="AZ36" s="50">
        <v>0</v>
      </c>
      <c r="BA36" s="291">
        <f t="shared" si="104"/>
        <v>0</v>
      </c>
      <c r="BB36" s="50">
        <v>0</v>
      </c>
      <c r="BC36" s="49">
        <f t="shared" si="105"/>
        <v>0</v>
      </c>
      <c r="BD36" s="434">
        <v>1192.3</v>
      </c>
      <c r="BE36" s="49">
        <f t="shared" si="90"/>
        <v>6.8676479999999991</v>
      </c>
      <c r="BF36" s="50">
        <f t="shared" si="91"/>
        <v>0</v>
      </c>
      <c r="BG36" s="49">
        <f t="shared" si="92"/>
        <v>0</v>
      </c>
      <c r="BH36" s="52">
        <f t="shared" si="93"/>
        <v>6.8676479999999991</v>
      </c>
    </row>
    <row r="37" spans="1:63" ht="21" customHeight="1" thickBot="1">
      <c r="A37" s="43" t="s">
        <v>43</v>
      </c>
      <c r="B37" s="359">
        <f t="shared" si="78"/>
        <v>290.66999999999996</v>
      </c>
      <c r="C37" s="367">
        <f t="shared" si="78"/>
        <v>1229.6163564999999</v>
      </c>
      <c r="D37" s="361">
        <f t="shared" si="78"/>
        <v>34.24</v>
      </c>
      <c r="E37" s="362">
        <f t="shared" si="78"/>
        <v>145.31407080000002</v>
      </c>
      <c r="F37" s="363">
        <f t="shared" si="78"/>
        <v>1499</v>
      </c>
      <c r="G37" s="364">
        <f t="shared" si="78"/>
        <v>83.734140000000011</v>
      </c>
      <c r="H37" s="160">
        <f t="shared" si="78"/>
        <v>136555</v>
      </c>
      <c r="I37" s="367">
        <f t="shared" si="78"/>
        <v>769.26836000000003</v>
      </c>
      <c r="J37" s="44">
        <f t="shared" si="78"/>
        <v>1499</v>
      </c>
      <c r="K37" s="46">
        <f t="shared" si="78"/>
        <v>43.701590000000003</v>
      </c>
      <c r="L37" s="275">
        <f t="shared" si="79"/>
        <v>2271.6345173000004</v>
      </c>
      <c r="M37" s="43" t="s">
        <v>43</v>
      </c>
      <c r="N37" s="122">
        <v>134.12</v>
      </c>
      <c r="O37" s="291">
        <f t="shared" si="94"/>
        <v>559.46816799999999</v>
      </c>
      <c r="P37" s="122">
        <v>9.6300000000000008</v>
      </c>
      <c r="Q37" s="291">
        <f t="shared" si="95"/>
        <v>40.170582000000003</v>
      </c>
      <c r="R37" s="122">
        <v>506</v>
      </c>
      <c r="S37" s="49">
        <f t="shared" si="96"/>
        <v>28.265160000000002</v>
      </c>
      <c r="T37" s="186">
        <v>36773</v>
      </c>
      <c r="U37" s="49">
        <f t="shared" si="80"/>
        <v>202.25149999999999</v>
      </c>
      <c r="V37" s="127">
        <f t="shared" si="108"/>
        <v>506</v>
      </c>
      <c r="W37" s="77">
        <f t="shared" si="81"/>
        <v>14.45642</v>
      </c>
      <c r="X37" s="394">
        <f t="shared" si="82"/>
        <v>844.61182999999994</v>
      </c>
      <c r="Y37" s="398" t="s">
        <v>43</v>
      </c>
      <c r="Z37" s="122">
        <v>52.7</v>
      </c>
      <c r="AA37" s="291">
        <f t="shared" si="97"/>
        <v>219.83277999999999</v>
      </c>
      <c r="AB37" s="122">
        <v>9.5299999999999994</v>
      </c>
      <c r="AC37" s="291">
        <f t="shared" si="98"/>
        <v>39.753441999999993</v>
      </c>
      <c r="AD37" s="122">
        <v>245</v>
      </c>
      <c r="AE37" s="185">
        <f t="shared" si="99"/>
        <v>13.685700000000001</v>
      </c>
      <c r="AF37" s="186">
        <v>29721</v>
      </c>
      <c r="AG37" s="185">
        <f t="shared" si="83"/>
        <v>163.46549999999999</v>
      </c>
      <c r="AH37" s="122">
        <f t="shared" si="106"/>
        <v>245</v>
      </c>
      <c r="AI37" s="49">
        <f t="shared" si="85"/>
        <v>6.9996499999999999</v>
      </c>
      <c r="AJ37" s="52">
        <f t="shared" si="86"/>
        <v>443.7370719999999</v>
      </c>
      <c r="AK37" s="43" t="s">
        <v>43</v>
      </c>
      <c r="AL37" s="122">
        <v>6.47</v>
      </c>
      <c r="AM37" s="291">
        <f t="shared" si="100"/>
        <v>28.055278699999999</v>
      </c>
      <c r="AN37" s="122">
        <v>7</v>
      </c>
      <c r="AO37" s="291">
        <f t="shared" si="101"/>
        <v>30.353470000000002</v>
      </c>
      <c r="AP37" s="122">
        <v>236</v>
      </c>
      <c r="AQ37" s="49">
        <f t="shared" si="102"/>
        <v>13.18296</v>
      </c>
      <c r="AR37" s="186">
        <v>30315</v>
      </c>
      <c r="AS37" s="49">
        <f t="shared" si="87"/>
        <v>174.61439999999999</v>
      </c>
      <c r="AT37" s="122">
        <f t="shared" si="107"/>
        <v>236</v>
      </c>
      <c r="AU37" s="49">
        <f t="shared" si="88"/>
        <v>7.0186399999999995</v>
      </c>
      <c r="AV37" s="40">
        <f t="shared" si="89"/>
        <v>253.22474869999999</v>
      </c>
      <c r="AW37" s="43" t="s">
        <v>43</v>
      </c>
      <c r="AX37" s="50">
        <v>97.38</v>
      </c>
      <c r="AY37" s="291">
        <f t="shared" si="103"/>
        <v>422.26012980000002</v>
      </c>
      <c r="AZ37" s="50">
        <v>8.08</v>
      </c>
      <c r="BA37" s="291">
        <f t="shared" si="104"/>
        <v>35.036576800000006</v>
      </c>
      <c r="BB37" s="50">
        <v>512</v>
      </c>
      <c r="BC37" s="49">
        <f t="shared" si="105"/>
        <v>28.60032</v>
      </c>
      <c r="BD37" s="186">
        <v>39746</v>
      </c>
      <c r="BE37" s="49">
        <f t="shared" si="90"/>
        <v>228.93696</v>
      </c>
      <c r="BF37" s="50">
        <f>BB37</f>
        <v>512</v>
      </c>
      <c r="BG37" s="49">
        <f t="shared" si="92"/>
        <v>15.22688</v>
      </c>
      <c r="BH37" s="52">
        <f t="shared" si="93"/>
        <v>730.06086660000005</v>
      </c>
    </row>
    <row r="38" spans="1:63" s="509" customFormat="1" ht="19.5" thickBot="1">
      <c r="A38" s="489" t="s">
        <v>44</v>
      </c>
      <c r="B38" s="495">
        <f t="shared" si="78"/>
        <v>285.2</v>
      </c>
      <c r="C38" s="477">
        <f t="shared" si="78"/>
        <v>2662.288098</v>
      </c>
      <c r="D38" s="496">
        <f t="shared" si="78"/>
        <v>1.5</v>
      </c>
      <c r="E38" s="497">
        <f t="shared" si="78"/>
        <v>14.181730600000002</v>
      </c>
      <c r="F38" s="479">
        <f t="shared" si="78"/>
        <v>222.70000000000002</v>
      </c>
      <c r="G38" s="498">
        <f t="shared" si="78"/>
        <v>17.375053999999999</v>
      </c>
      <c r="H38" s="499">
        <f t="shared" si="78"/>
        <v>19938.660000000003</v>
      </c>
      <c r="I38" s="500">
        <f t="shared" si="78"/>
        <v>107.77306160000001</v>
      </c>
      <c r="J38" s="475">
        <f t="shared" si="78"/>
        <v>222.70000000000002</v>
      </c>
      <c r="K38" s="477">
        <f t="shared" si="78"/>
        <v>3.4262079999999999</v>
      </c>
      <c r="L38" s="501">
        <f t="shared" si="79"/>
        <v>2805.0441521999996</v>
      </c>
      <c r="M38" s="502" t="s">
        <v>44</v>
      </c>
      <c r="N38" s="482">
        <v>126.1</v>
      </c>
      <c r="O38" s="483">
        <f>N38*9163.19/1000</f>
        <v>1155.478259</v>
      </c>
      <c r="P38" s="482">
        <v>0.13</v>
      </c>
      <c r="Q38" s="483">
        <f>P38*9163.19/1000</f>
        <v>1.1912147</v>
      </c>
      <c r="R38" s="482">
        <v>68.8</v>
      </c>
      <c r="S38" s="484">
        <f>R38*78.02/1000</f>
        <v>5.3677760000000001</v>
      </c>
      <c r="T38" s="485">
        <v>4888.67</v>
      </c>
      <c r="U38" s="492">
        <f t="shared" ref="U38" si="109">T38*4.58/1000</f>
        <v>22.390108599999998</v>
      </c>
      <c r="V38" s="503">
        <f>R38</f>
        <v>68.8</v>
      </c>
      <c r="W38" s="492">
        <f>V38*15.14/1000</f>
        <v>1.0416320000000001</v>
      </c>
      <c r="X38" s="504">
        <f t="shared" si="82"/>
        <v>1185.4689903000001</v>
      </c>
      <c r="Y38" s="505" t="s">
        <v>44</v>
      </c>
      <c r="Z38" s="490">
        <v>42.6</v>
      </c>
      <c r="AA38" s="491">
        <f>Z38*9163.19/1000</f>
        <v>390.35189400000002</v>
      </c>
      <c r="AB38" s="490">
        <v>0.33</v>
      </c>
      <c r="AC38" s="491">
        <f>AB38*9163.19/1000</f>
        <v>3.0238527000000004</v>
      </c>
      <c r="AD38" s="490">
        <v>76</v>
      </c>
      <c r="AE38" s="506">
        <f>AD38*78.02/1000</f>
        <v>5.9295199999999992</v>
      </c>
      <c r="AF38" s="485">
        <v>5019.1899999999996</v>
      </c>
      <c r="AG38" s="507">
        <f t="shared" si="83"/>
        <v>27.605544999999999</v>
      </c>
      <c r="AH38" s="482">
        <f>AD38</f>
        <v>76</v>
      </c>
      <c r="AI38" s="484">
        <f>AH38*15.14/1000</f>
        <v>1.1506400000000001</v>
      </c>
      <c r="AJ38" s="488">
        <f t="shared" si="86"/>
        <v>428.06145170000008</v>
      </c>
      <c r="AK38" s="502" t="s">
        <v>44</v>
      </c>
      <c r="AL38" s="482">
        <v>3.7</v>
      </c>
      <c r="AM38" s="483">
        <f>AL38*9583.33/1000</f>
        <v>35.458321000000005</v>
      </c>
      <c r="AN38" s="482">
        <v>0.04</v>
      </c>
      <c r="AO38" s="483">
        <f>AN38*9583.33/1000</f>
        <v>0.38333320000000004</v>
      </c>
      <c r="AP38" s="482">
        <v>46</v>
      </c>
      <c r="AQ38" s="484">
        <f>AP38*78.02/1000</f>
        <v>3.5889199999999994</v>
      </c>
      <c r="AR38" s="485">
        <v>4338.29</v>
      </c>
      <c r="AS38" s="484">
        <f t="shared" si="87"/>
        <v>24.988550400000001</v>
      </c>
      <c r="AT38" s="482">
        <f>AP38</f>
        <v>46</v>
      </c>
      <c r="AU38" s="484">
        <f>AT38*15.84/1000</f>
        <v>0.72863999999999995</v>
      </c>
      <c r="AV38" s="504">
        <f t="shared" si="89"/>
        <v>65.147764600000002</v>
      </c>
      <c r="AW38" s="505" t="s">
        <v>44</v>
      </c>
      <c r="AX38" s="508">
        <v>112.8</v>
      </c>
      <c r="AY38" s="483">
        <f>AX38*9583.33/1000</f>
        <v>1080.999624</v>
      </c>
      <c r="AZ38" s="508">
        <v>1</v>
      </c>
      <c r="BA38" s="483">
        <f>AZ38*9583.33/1000</f>
        <v>9.5833300000000001</v>
      </c>
      <c r="BB38" s="508">
        <v>31.9</v>
      </c>
      <c r="BC38" s="484">
        <f>BB38*78.02/1000</f>
        <v>2.4888379999999999</v>
      </c>
      <c r="BD38" s="485">
        <v>5692.51</v>
      </c>
      <c r="BE38" s="484">
        <f t="shared" si="90"/>
        <v>32.7888576</v>
      </c>
      <c r="BF38" s="508">
        <f>BB38</f>
        <v>31.9</v>
      </c>
      <c r="BG38" s="484">
        <f>BF38*15.84/1000</f>
        <v>0.50529599999999997</v>
      </c>
      <c r="BH38" s="488">
        <f t="shared" si="93"/>
        <v>1126.3659456</v>
      </c>
    </row>
    <row r="39" spans="1:63" s="97" customFormat="1" ht="18" customHeight="1" thickBot="1">
      <c r="A39" s="128" t="s">
        <v>27</v>
      </c>
      <c r="B39" s="86">
        <f t="shared" si="78"/>
        <v>1125.69</v>
      </c>
      <c r="C39" s="87">
        <f t="shared" si="78"/>
        <v>6216.1573712999998</v>
      </c>
      <c r="D39" s="86">
        <f t="shared" si="78"/>
        <v>99.86999999999999</v>
      </c>
      <c r="E39" s="88">
        <f t="shared" si="78"/>
        <v>430.90873610000006</v>
      </c>
      <c r="F39" s="89">
        <f t="shared" si="78"/>
        <v>3290.2000000000003</v>
      </c>
      <c r="G39" s="87">
        <f t="shared" si="78"/>
        <v>188.725604</v>
      </c>
      <c r="H39" s="90">
        <f>T39+AF39+AR39+BD39</f>
        <v>258884.18</v>
      </c>
      <c r="I39" s="88">
        <f t="shared" si="78"/>
        <v>1453.8986786</v>
      </c>
      <c r="J39" s="89">
        <f t="shared" si="78"/>
        <v>3290.2000000000003</v>
      </c>
      <c r="K39" s="91">
        <f t="shared" si="78"/>
        <v>92.676942999999994</v>
      </c>
      <c r="L39" s="66">
        <f t="shared" si="79"/>
        <v>8382.3673330000001</v>
      </c>
      <c r="M39" s="128" t="s">
        <v>27</v>
      </c>
      <c r="N39" s="402">
        <f t="shared" ref="N39:W39" si="110">SUM(N32:N38)</f>
        <v>529.03</v>
      </c>
      <c r="O39" s="164">
        <f t="shared" si="110"/>
        <v>2836.2604609999999</v>
      </c>
      <c r="P39" s="402">
        <f t="shared" si="110"/>
        <v>28.419999999999998</v>
      </c>
      <c r="Q39" s="164">
        <f t="shared" si="110"/>
        <v>119.2001207</v>
      </c>
      <c r="R39" s="402">
        <f t="shared" si="110"/>
        <v>1031.8</v>
      </c>
      <c r="S39" s="274">
        <f t="shared" si="110"/>
        <v>59.160956000000006</v>
      </c>
      <c r="T39" s="402">
        <f t="shared" si="110"/>
        <v>69884.97</v>
      </c>
      <c r="U39" s="164">
        <f t="shared" si="110"/>
        <v>379.86975860000001</v>
      </c>
      <c r="V39" s="402">
        <f t="shared" si="110"/>
        <v>1031.8</v>
      </c>
      <c r="W39" s="164">
        <f t="shared" si="110"/>
        <v>28.554541999999998</v>
      </c>
      <c r="X39" s="66">
        <f>O39+Q39+S39+U39+W39</f>
        <v>3423.0458382999996</v>
      </c>
      <c r="Y39" s="128" t="s">
        <v>27</v>
      </c>
      <c r="Z39" s="131">
        <f t="shared" ref="Z39:AI39" si="111">SUM(Z32:Z38)</f>
        <v>189.83</v>
      </c>
      <c r="AA39" s="88">
        <f t="shared" si="111"/>
        <v>1004.507116</v>
      </c>
      <c r="AB39" s="62">
        <f t="shared" si="111"/>
        <v>31.659999999999997</v>
      </c>
      <c r="AC39" s="88">
        <f t="shared" si="111"/>
        <v>133.7138147</v>
      </c>
      <c r="AD39" s="62">
        <f t="shared" si="111"/>
        <v>802.5</v>
      </c>
      <c r="AE39" s="88">
        <f t="shared" si="111"/>
        <v>46.511809999999997</v>
      </c>
      <c r="AF39" s="131">
        <f t="shared" si="111"/>
        <v>56178.960000000006</v>
      </c>
      <c r="AG39" s="144">
        <f t="shared" si="111"/>
        <v>308.98428000000001</v>
      </c>
      <c r="AH39" s="131">
        <f t="shared" si="111"/>
        <v>802.5</v>
      </c>
      <c r="AI39" s="144">
        <f t="shared" si="111"/>
        <v>21.906744999999997</v>
      </c>
      <c r="AJ39" s="130">
        <f>AA39+AC39+AE39+AG39+AI39</f>
        <v>1515.6237656999999</v>
      </c>
      <c r="AK39" s="128" t="s">
        <v>27</v>
      </c>
      <c r="AL39" s="131">
        <f t="shared" ref="AL39:AU39" si="112">SUM(AL32:AL38)</f>
        <v>23.299999999999997</v>
      </c>
      <c r="AM39" s="88">
        <f t="shared" si="112"/>
        <v>120.448037</v>
      </c>
      <c r="AN39" s="131">
        <f t="shared" si="112"/>
        <v>15.409999999999998</v>
      </c>
      <c r="AO39" s="88">
        <f t="shared" si="112"/>
        <v>67.0308809</v>
      </c>
      <c r="AP39" s="131">
        <f t="shared" si="112"/>
        <v>444</v>
      </c>
      <c r="AQ39" s="66">
        <f t="shared" si="112"/>
        <v>25.821199999999997</v>
      </c>
      <c r="AR39" s="62">
        <f t="shared" si="112"/>
        <v>55451.87</v>
      </c>
      <c r="AS39" s="88">
        <f t="shared" si="112"/>
        <v>319.40277119999996</v>
      </c>
      <c r="AT39" s="95">
        <f t="shared" si="112"/>
        <v>444</v>
      </c>
      <c r="AU39" s="88">
        <f t="shared" si="112"/>
        <v>12.565160000000001</v>
      </c>
      <c r="AV39" s="66">
        <f>AM39+AO39+AQ39+AS39+AU39</f>
        <v>545.26804909999998</v>
      </c>
      <c r="AW39" s="128" t="s">
        <v>27</v>
      </c>
      <c r="AX39" s="131">
        <f t="shared" ref="AX39:BG39" si="113">SUM(AX32:AX38)</f>
        <v>383.53000000000003</v>
      </c>
      <c r="AY39" s="144">
        <f t="shared" si="113"/>
        <v>2254.9417573000001</v>
      </c>
      <c r="AZ39" s="131">
        <f t="shared" si="113"/>
        <v>24.38</v>
      </c>
      <c r="BA39" s="144">
        <f t="shared" si="113"/>
        <v>110.96391980000001</v>
      </c>
      <c r="BB39" s="131">
        <f t="shared" si="113"/>
        <v>1011.9</v>
      </c>
      <c r="BC39" s="144">
        <f t="shared" si="113"/>
        <v>57.231638000000004</v>
      </c>
      <c r="BD39" s="131">
        <f t="shared" si="113"/>
        <v>77368.37999999999</v>
      </c>
      <c r="BE39" s="144">
        <f t="shared" si="113"/>
        <v>445.6418688</v>
      </c>
      <c r="BF39" s="131">
        <f t="shared" si="113"/>
        <v>1011.9</v>
      </c>
      <c r="BG39" s="144">
        <f t="shared" si="113"/>
        <v>29.650495999999997</v>
      </c>
      <c r="BH39" s="130">
        <f>AY39+BA39+BC39+BE39+BG39</f>
        <v>2898.4296799000003</v>
      </c>
      <c r="BI39" s="67" t="e">
        <f>BH38+BH37+BH36+#REF!+BH35+BH34+BH33+BH32+BH31</f>
        <v>#REF!</v>
      </c>
      <c r="BJ39" s="145"/>
    </row>
    <row r="40" spans="1:63" ht="19.5" thickBot="1">
      <c r="A40" s="59" t="s">
        <v>45</v>
      </c>
      <c r="B40" s="75" t="s">
        <v>1</v>
      </c>
      <c r="C40" s="100"/>
      <c r="D40" s="100"/>
      <c r="E40" s="100"/>
      <c r="F40" s="100"/>
      <c r="G40" s="100"/>
      <c r="H40" s="146" t="s">
        <v>1</v>
      </c>
      <c r="I40" s="100"/>
      <c r="J40" s="100"/>
      <c r="K40" s="100" t="s">
        <v>1</v>
      </c>
      <c r="L40" s="93"/>
      <c r="M40" s="98" t="s">
        <v>45</v>
      </c>
      <c r="N40" s="403"/>
      <c r="O40" s="404"/>
      <c r="P40" s="403"/>
      <c r="Q40" s="404"/>
      <c r="R40" s="403"/>
      <c r="S40" s="405"/>
      <c r="T40" s="406"/>
      <c r="U40" s="405"/>
      <c r="V40" s="403"/>
      <c r="W40" s="405" t="s">
        <v>1</v>
      </c>
      <c r="X40" s="93" t="s">
        <v>1</v>
      </c>
      <c r="Y40" s="149" t="s">
        <v>45</v>
      </c>
      <c r="Z40" s="347"/>
      <c r="AA40" s="25"/>
      <c r="AB40" s="28"/>
      <c r="AC40" s="25"/>
      <c r="AD40" s="28"/>
      <c r="AE40" s="26"/>
      <c r="AF40" s="350"/>
      <c r="AG40" s="26"/>
      <c r="AH40" s="26"/>
      <c r="AI40" s="26" t="s">
        <v>1</v>
      </c>
      <c r="AJ40" s="93"/>
      <c r="AK40" s="98" t="s">
        <v>45</v>
      </c>
      <c r="AL40" s="99"/>
      <c r="AM40" s="25"/>
      <c r="AN40" s="105" t="s">
        <v>1</v>
      </c>
      <c r="AO40" s="25"/>
      <c r="AP40" s="105"/>
      <c r="AQ40" s="26"/>
      <c r="AR40" s="148"/>
      <c r="AS40" s="26"/>
      <c r="AT40" s="105" t="s">
        <v>1</v>
      </c>
      <c r="AU40" s="26" t="s">
        <v>1</v>
      </c>
      <c r="AV40" s="66" t="s">
        <v>1</v>
      </c>
      <c r="AW40" s="149" t="s">
        <v>45</v>
      </c>
      <c r="AX40" s="150" t="s">
        <v>1</v>
      </c>
      <c r="AY40" s="25"/>
      <c r="AZ40" s="105"/>
      <c r="BA40" s="25"/>
      <c r="BB40" s="105"/>
      <c r="BC40" s="26"/>
      <c r="BD40" s="109"/>
      <c r="BE40" s="26"/>
      <c r="BF40" s="105"/>
      <c r="BG40" s="26" t="s">
        <v>1</v>
      </c>
      <c r="BH40" s="93"/>
    </row>
    <row r="41" spans="1:63" s="154" customFormat="1" ht="18.75">
      <c r="A41" s="68" t="s">
        <v>46</v>
      </c>
      <c r="B41" s="69">
        <f>N41+Z41+AL41+AX41</f>
        <v>3188.3999999999996</v>
      </c>
      <c r="C41" s="35">
        <f t="shared" ref="B41:K49" si="114">O41+AA41+AM41+AY41</f>
        <v>13499.000949000001</v>
      </c>
      <c r="D41" s="69">
        <f t="shared" si="114"/>
        <v>195.09</v>
      </c>
      <c r="E41" s="70">
        <f t="shared" si="114"/>
        <v>823.90127899999993</v>
      </c>
      <c r="F41" s="151">
        <f t="shared" si="114"/>
        <v>11827.099999999999</v>
      </c>
      <c r="G41" s="72">
        <f t="shared" si="114"/>
        <v>660.66180599999996</v>
      </c>
      <c r="H41" s="152">
        <f t="shared" si="114"/>
        <v>232079.26</v>
      </c>
      <c r="I41" s="70">
        <f t="shared" si="114"/>
        <v>1305.9251300000001</v>
      </c>
      <c r="J41" s="151">
        <f t="shared" si="114"/>
        <v>11827.099999999999</v>
      </c>
      <c r="K41" s="70">
        <f t="shared" si="114"/>
        <v>344.19870800000001</v>
      </c>
      <c r="L41" s="78">
        <f t="shared" ref="L41:L48" si="115">C41+E41+G41+I41+K41</f>
        <v>16633.687872000002</v>
      </c>
      <c r="M41" s="33" t="s">
        <v>46</v>
      </c>
      <c r="N41" s="337">
        <v>1419.7</v>
      </c>
      <c r="O41" s="290">
        <f>N41*4171.4/1000</f>
        <v>5922.1365800000003</v>
      </c>
      <c r="P41" s="115">
        <v>75.69</v>
      </c>
      <c r="Q41" s="290">
        <f>P41*4171.4/1000</f>
        <v>315.73326599999996</v>
      </c>
      <c r="R41" s="115">
        <v>3985.7</v>
      </c>
      <c r="S41" s="39">
        <f>R41*55.86/1000</f>
        <v>222.64120199999999</v>
      </c>
      <c r="T41" s="183">
        <v>61581.26</v>
      </c>
      <c r="U41" s="39">
        <f t="shared" ref="U41:U47" si="116">T41*5.5/1000</f>
        <v>338.69693000000001</v>
      </c>
      <c r="V41" s="115">
        <f>R41</f>
        <v>3985.7</v>
      </c>
      <c r="W41" s="39">
        <f t="shared" ref="W41:W45" si="117">V41*28.57/1000</f>
        <v>113.871449</v>
      </c>
      <c r="X41" s="40">
        <f t="shared" ref="X41:X43" si="118">O41+Q41+S41+U41+W41</f>
        <v>6913.0794270000006</v>
      </c>
      <c r="Y41" s="33" t="s">
        <v>46</v>
      </c>
      <c r="Z41" s="115">
        <v>561.79999999999995</v>
      </c>
      <c r="AA41" s="290">
        <f>Z41*4171.4/1000</f>
        <v>2343.4925199999993</v>
      </c>
      <c r="AB41" s="115">
        <v>58.1</v>
      </c>
      <c r="AC41" s="290">
        <f>AB41*4171.4/1000</f>
        <v>242.35834</v>
      </c>
      <c r="AD41" s="115">
        <v>2458.1</v>
      </c>
      <c r="AE41" s="39">
        <f>AD41*55.86/1000</f>
        <v>137.30946599999999</v>
      </c>
      <c r="AF41" s="183">
        <v>57078</v>
      </c>
      <c r="AG41" s="39">
        <f t="shared" ref="AG41:AG48" si="119">AF41*5.5/1000</f>
        <v>313.92899999999997</v>
      </c>
      <c r="AH41" s="115">
        <f>AD41</f>
        <v>2458.1</v>
      </c>
      <c r="AI41" s="39">
        <f t="shared" ref="AI41:AI45" si="120">AH41*28.57/1000</f>
        <v>70.227917000000005</v>
      </c>
      <c r="AJ41" s="40">
        <f t="shared" ref="AJ41:AJ43" si="121">AA41+AC41+AE41+AG41+AI41</f>
        <v>3107.317243</v>
      </c>
      <c r="AK41" s="33" t="s">
        <v>46</v>
      </c>
      <c r="AL41" s="115">
        <v>72.2</v>
      </c>
      <c r="AM41" s="290">
        <f>AL41*4336.21/1000</f>
        <v>313.07436200000001</v>
      </c>
      <c r="AN41" s="115">
        <v>15.8</v>
      </c>
      <c r="AO41" s="290">
        <f>AN41*4336.21/1000</f>
        <v>68.512118000000001</v>
      </c>
      <c r="AP41" s="115">
        <v>2209.5</v>
      </c>
      <c r="AQ41" s="39">
        <f>AP41*55.86/1000</f>
        <v>123.42267</v>
      </c>
      <c r="AR41" s="183">
        <v>52375</v>
      </c>
      <c r="AS41" s="39">
        <f t="shared" ref="AS41:AS48" si="122">AR41*5.76/1000</f>
        <v>301.68</v>
      </c>
      <c r="AT41" s="115">
        <f>AP41</f>
        <v>2209.5</v>
      </c>
      <c r="AU41" s="39">
        <f t="shared" ref="AU41:AU45" si="123">AT41*29.74/1000</f>
        <v>65.710530000000006</v>
      </c>
      <c r="AV41" s="40">
        <f t="shared" ref="AV41:AV48" si="124">AM41+AO41+AQ41+AS41+AU41</f>
        <v>872.39967999999999</v>
      </c>
      <c r="AW41" s="33" t="s">
        <v>46</v>
      </c>
      <c r="AX41" s="115">
        <v>1134.7</v>
      </c>
      <c r="AY41" s="290">
        <f>AX41*4336.21/1000</f>
        <v>4920.2974870000007</v>
      </c>
      <c r="AZ41" s="115">
        <v>45.5</v>
      </c>
      <c r="BA41" s="290">
        <f>AZ41*4336.21/1000</f>
        <v>197.29755499999999</v>
      </c>
      <c r="BB41" s="115">
        <v>3173.8</v>
      </c>
      <c r="BC41" s="39">
        <f>BB41*55.86/1000</f>
        <v>177.28846800000002</v>
      </c>
      <c r="BD41" s="183">
        <v>61045</v>
      </c>
      <c r="BE41" s="39">
        <f t="shared" ref="BE41:BE48" si="125">BD41*5.76/1000</f>
        <v>351.61920000000003</v>
      </c>
      <c r="BF41" s="115">
        <f>BB41</f>
        <v>3173.8</v>
      </c>
      <c r="BG41" s="39">
        <f t="shared" ref="BG41:BG45" si="126">BF41*29.74/1000</f>
        <v>94.388812000000001</v>
      </c>
      <c r="BH41" s="40">
        <f t="shared" ref="BH41:BH48" si="127">AY41+BA41+BC41+BE41+BG41</f>
        <v>5740.8915220000008</v>
      </c>
    </row>
    <row r="42" spans="1:63" s="154" customFormat="1" ht="18.75">
      <c r="A42" s="155" t="s">
        <v>74</v>
      </c>
      <c r="B42" s="69">
        <f t="shared" si="114"/>
        <v>194.6</v>
      </c>
      <c r="C42" s="45">
        <f t="shared" si="114"/>
        <v>825.516075</v>
      </c>
      <c r="D42" s="69">
        <f t="shared" si="114"/>
        <v>0</v>
      </c>
      <c r="E42" s="70">
        <f t="shared" si="114"/>
        <v>0</v>
      </c>
      <c r="F42" s="151">
        <f t="shared" si="114"/>
        <v>0</v>
      </c>
      <c r="G42" s="72">
        <f t="shared" si="114"/>
        <v>0</v>
      </c>
      <c r="H42" s="358">
        <f t="shared" si="114"/>
        <v>6343.46</v>
      </c>
      <c r="I42" s="70">
        <f t="shared" si="114"/>
        <v>35.763243599999996</v>
      </c>
      <c r="J42" s="151">
        <f t="shared" si="114"/>
        <v>0</v>
      </c>
      <c r="K42" s="70">
        <f t="shared" si="114"/>
        <v>0</v>
      </c>
      <c r="L42" s="78">
        <f t="shared" si="115"/>
        <v>861.27931860000001</v>
      </c>
      <c r="M42" s="156" t="s">
        <v>74</v>
      </c>
      <c r="N42" s="141">
        <v>85.6</v>
      </c>
      <c r="O42" s="291">
        <f t="shared" ref="O42:O45" si="128">N42*4171.4/1000</f>
        <v>357.07183999999995</v>
      </c>
      <c r="P42" s="122">
        <v>0</v>
      </c>
      <c r="Q42" s="291">
        <f t="shared" ref="Q42:Q45" si="129">P42*4171.4/1000</f>
        <v>0</v>
      </c>
      <c r="R42" s="122">
        <v>0</v>
      </c>
      <c r="S42" s="49">
        <f t="shared" ref="S42:S45" si="130">R42*55.86/1000</f>
        <v>0</v>
      </c>
      <c r="T42" s="186">
        <v>1798.1</v>
      </c>
      <c r="U42" s="49">
        <f t="shared" si="116"/>
        <v>9.8895499999999998</v>
      </c>
      <c r="V42" s="122">
        <v>0</v>
      </c>
      <c r="W42" s="49">
        <f t="shared" si="117"/>
        <v>0</v>
      </c>
      <c r="X42" s="40">
        <f t="shared" si="118"/>
        <v>366.96138999999994</v>
      </c>
      <c r="Y42" s="156" t="s">
        <v>74</v>
      </c>
      <c r="Z42" s="122">
        <v>25.5</v>
      </c>
      <c r="AA42" s="291">
        <f t="shared" ref="AA42:AA44" si="131">Z42*4171.4/1000</f>
        <v>106.3707</v>
      </c>
      <c r="AB42" s="122">
        <v>0</v>
      </c>
      <c r="AC42" s="291">
        <f t="shared" ref="AC42:AC45" si="132">AB42*4171.4/1000</f>
        <v>0</v>
      </c>
      <c r="AD42" s="122">
        <v>0</v>
      </c>
      <c r="AE42" s="49">
        <f t="shared" ref="AE42:AE45" si="133">AD42*55.86/1000</f>
        <v>0</v>
      </c>
      <c r="AF42" s="186">
        <v>1183</v>
      </c>
      <c r="AG42" s="49">
        <f t="shared" si="119"/>
        <v>6.5065</v>
      </c>
      <c r="AH42" s="122">
        <v>0</v>
      </c>
      <c r="AI42" s="49">
        <f t="shared" si="120"/>
        <v>0</v>
      </c>
      <c r="AJ42" s="40">
        <f t="shared" si="121"/>
        <v>112.8772</v>
      </c>
      <c r="AK42" s="156" t="s">
        <v>74</v>
      </c>
      <c r="AL42" s="122">
        <v>8.1999999999999993</v>
      </c>
      <c r="AM42" s="291">
        <f t="shared" ref="AM42:AM45" si="134">AL42*4336.21/1000</f>
        <v>35.556922</v>
      </c>
      <c r="AN42" s="122">
        <v>0</v>
      </c>
      <c r="AO42" s="291">
        <f t="shared" ref="AO42:AO45" si="135">AN42*4336.21/1000</f>
        <v>0</v>
      </c>
      <c r="AP42" s="122">
        <v>0</v>
      </c>
      <c r="AQ42" s="49">
        <f t="shared" ref="AQ42:AQ45" si="136">AP42*55.86/1000</f>
        <v>0</v>
      </c>
      <c r="AR42" s="186">
        <v>887</v>
      </c>
      <c r="AS42" s="49">
        <f t="shared" si="122"/>
        <v>5.1091199999999999</v>
      </c>
      <c r="AT42" s="122">
        <v>0</v>
      </c>
      <c r="AU42" s="49">
        <f t="shared" si="123"/>
        <v>0</v>
      </c>
      <c r="AV42" s="40">
        <f t="shared" si="124"/>
        <v>40.666041999999997</v>
      </c>
      <c r="AW42" s="156" t="s">
        <v>74</v>
      </c>
      <c r="AX42" s="122">
        <v>75.3</v>
      </c>
      <c r="AY42" s="291">
        <f t="shared" ref="AY42:AY45" si="137">AX42*4336.21/1000</f>
        <v>326.51661300000001</v>
      </c>
      <c r="AZ42" s="122">
        <v>0</v>
      </c>
      <c r="BA42" s="291">
        <f t="shared" ref="BA42:BA45" si="138">AZ42*4336.21/1000</f>
        <v>0</v>
      </c>
      <c r="BB42" s="122">
        <v>0</v>
      </c>
      <c r="BC42" s="49">
        <f t="shared" ref="BC42:BC45" si="139">BB42*55.86/1000</f>
        <v>0</v>
      </c>
      <c r="BD42" s="186">
        <v>2475.36</v>
      </c>
      <c r="BE42" s="49">
        <f t="shared" si="125"/>
        <v>14.258073599999999</v>
      </c>
      <c r="BF42" s="122">
        <f t="shared" ref="BF42:BF45" si="140">BB42</f>
        <v>0</v>
      </c>
      <c r="BG42" s="49">
        <f t="shared" si="126"/>
        <v>0</v>
      </c>
      <c r="BH42" s="40">
        <f t="shared" si="127"/>
        <v>340.7746866</v>
      </c>
    </row>
    <row r="43" spans="1:63" ht="23.25" customHeight="1">
      <c r="A43" s="125" t="s">
        <v>47</v>
      </c>
      <c r="B43" s="69">
        <f t="shared" si="114"/>
        <v>262.24</v>
      </c>
      <c r="C43" s="45">
        <f t="shared" si="114"/>
        <v>1108.5496564</v>
      </c>
      <c r="D43" s="44">
        <f t="shared" si="114"/>
        <v>62.8</v>
      </c>
      <c r="E43" s="70">
        <f t="shared" si="114"/>
        <v>267.55097899999998</v>
      </c>
      <c r="F43" s="71">
        <f t="shared" si="114"/>
        <v>2771.8</v>
      </c>
      <c r="G43" s="72">
        <f t="shared" si="114"/>
        <v>154.83274800000001</v>
      </c>
      <c r="H43" s="138">
        <f t="shared" si="114"/>
        <v>24565.7</v>
      </c>
      <c r="I43" s="46">
        <f t="shared" si="114"/>
        <v>138.55946999999998</v>
      </c>
      <c r="J43" s="71">
        <f t="shared" si="114"/>
        <v>2771.8</v>
      </c>
      <c r="K43" s="46">
        <f t="shared" si="114"/>
        <v>80.950941999999998</v>
      </c>
      <c r="L43" s="275">
        <f t="shared" si="115"/>
        <v>1750.4437954</v>
      </c>
      <c r="M43" s="43" t="s">
        <v>47</v>
      </c>
      <c r="N43" s="141">
        <v>112.4</v>
      </c>
      <c r="O43" s="291">
        <f t="shared" si="128"/>
        <v>468.86536000000001</v>
      </c>
      <c r="P43" s="122">
        <v>13.1</v>
      </c>
      <c r="Q43" s="291">
        <f t="shared" si="129"/>
        <v>54.645339999999997</v>
      </c>
      <c r="R43" s="122">
        <v>790</v>
      </c>
      <c r="S43" s="49">
        <f t="shared" si="130"/>
        <v>44.129400000000004</v>
      </c>
      <c r="T43" s="186">
        <v>5981.7</v>
      </c>
      <c r="U43" s="49">
        <f t="shared" si="116"/>
        <v>32.899349999999998</v>
      </c>
      <c r="V43" s="122">
        <f>R43</f>
        <v>790</v>
      </c>
      <c r="W43" s="49">
        <f t="shared" si="117"/>
        <v>22.5703</v>
      </c>
      <c r="X43" s="40">
        <f t="shared" si="118"/>
        <v>623.10975000000008</v>
      </c>
      <c r="Y43" s="43" t="s">
        <v>47</v>
      </c>
      <c r="Z43" s="122">
        <v>61</v>
      </c>
      <c r="AA43" s="291">
        <f t="shared" si="131"/>
        <v>254.45539999999997</v>
      </c>
      <c r="AB43" s="122">
        <v>15.8</v>
      </c>
      <c r="AC43" s="291">
        <f t="shared" si="132"/>
        <v>65.908119999999997</v>
      </c>
      <c r="AD43" s="122">
        <v>477</v>
      </c>
      <c r="AE43" s="49">
        <f t="shared" si="133"/>
        <v>26.645220000000002</v>
      </c>
      <c r="AF43" s="186">
        <v>5322</v>
      </c>
      <c r="AG43" s="49">
        <f t="shared" si="119"/>
        <v>29.271000000000001</v>
      </c>
      <c r="AH43" s="122">
        <f>AD43</f>
        <v>477</v>
      </c>
      <c r="AI43" s="49">
        <f t="shared" si="120"/>
        <v>13.627889999999999</v>
      </c>
      <c r="AJ43" s="40">
        <f t="shared" si="121"/>
        <v>389.90762999999998</v>
      </c>
      <c r="AK43" s="43" t="s">
        <v>47</v>
      </c>
      <c r="AL43" s="122">
        <v>5.8</v>
      </c>
      <c r="AM43" s="291">
        <f t="shared" si="134"/>
        <v>25.150017999999999</v>
      </c>
      <c r="AN43" s="122">
        <v>17.100000000000001</v>
      </c>
      <c r="AO43" s="291">
        <f t="shared" si="135"/>
        <v>74.149191000000002</v>
      </c>
      <c r="AP43" s="122">
        <v>738</v>
      </c>
      <c r="AQ43" s="49">
        <f t="shared" si="136"/>
        <v>41.224679999999999</v>
      </c>
      <c r="AR43" s="186">
        <v>6327</v>
      </c>
      <c r="AS43" s="49">
        <f t="shared" si="122"/>
        <v>36.443519999999999</v>
      </c>
      <c r="AT43" s="122">
        <f>AP43</f>
        <v>738</v>
      </c>
      <c r="AU43" s="49">
        <f t="shared" si="123"/>
        <v>21.948119999999999</v>
      </c>
      <c r="AV43" s="40">
        <f t="shared" si="124"/>
        <v>198.91552899999999</v>
      </c>
      <c r="AW43" s="43" t="s">
        <v>47</v>
      </c>
      <c r="AX43" s="122">
        <v>83.04</v>
      </c>
      <c r="AY43" s="291">
        <f t="shared" si="137"/>
        <v>360.07887840000006</v>
      </c>
      <c r="AZ43" s="122">
        <v>16.8</v>
      </c>
      <c r="BA43" s="291">
        <f t="shared" si="138"/>
        <v>72.848328000000009</v>
      </c>
      <c r="BB43" s="122">
        <v>766.8</v>
      </c>
      <c r="BC43" s="49">
        <f t="shared" si="139"/>
        <v>42.833447999999997</v>
      </c>
      <c r="BD43" s="186">
        <v>6935</v>
      </c>
      <c r="BE43" s="49">
        <f t="shared" si="125"/>
        <v>39.945599999999999</v>
      </c>
      <c r="BF43" s="122">
        <f t="shared" si="140"/>
        <v>766.8</v>
      </c>
      <c r="BG43" s="49">
        <f t="shared" si="126"/>
        <v>22.804631999999998</v>
      </c>
      <c r="BH43" s="40">
        <f t="shared" si="127"/>
        <v>538.5108864</v>
      </c>
    </row>
    <row r="44" spans="1:63" ht="21.75" customHeight="1">
      <c r="A44" s="158" t="s">
        <v>48</v>
      </c>
      <c r="B44" s="69">
        <f t="shared" si="114"/>
        <v>1185.2</v>
      </c>
      <c r="C44" s="45">
        <f t="shared" si="114"/>
        <v>5025.5242299999991</v>
      </c>
      <c r="D44" s="44">
        <f t="shared" si="114"/>
        <v>102</v>
      </c>
      <c r="E44" s="70">
        <f t="shared" si="114"/>
        <v>433.88810999999998</v>
      </c>
      <c r="F44" s="71">
        <f t="shared" si="114"/>
        <v>4528.8500000000004</v>
      </c>
      <c r="G44" s="72">
        <f t="shared" si="114"/>
        <v>252.98156099999997</v>
      </c>
      <c r="H44" s="160">
        <f t="shared" si="114"/>
        <v>268162.59999999998</v>
      </c>
      <c r="I44" s="46">
        <f t="shared" si="114"/>
        <v>1510.7287999999999</v>
      </c>
      <c r="J44" s="71">
        <f t="shared" si="114"/>
        <v>4528.8500000000004</v>
      </c>
      <c r="K44" s="46">
        <f t="shared" si="114"/>
        <v>132.04040599999999</v>
      </c>
      <c r="L44" s="275">
        <f>C44+E44+G44+I44+K44</f>
        <v>7355.1631069999985</v>
      </c>
      <c r="M44" s="159" t="s">
        <v>48</v>
      </c>
      <c r="N44" s="141">
        <v>471.7</v>
      </c>
      <c r="O44" s="291">
        <f t="shared" si="128"/>
        <v>1967.6493799999998</v>
      </c>
      <c r="P44" s="122">
        <v>27</v>
      </c>
      <c r="Q44" s="291">
        <f t="shared" si="129"/>
        <v>112.62779999999999</v>
      </c>
      <c r="R44" s="122">
        <v>1131.4000000000001</v>
      </c>
      <c r="S44" s="49">
        <f t="shared" si="130"/>
        <v>63.200004</v>
      </c>
      <c r="T44" s="186">
        <v>82640.600000000006</v>
      </c>
      <c r="U44" s="49">
        <f t="shared" si="116"/>
        <v>454.52330000000006</v>
      </c>
      <c r="V44" s="122">
        <f>R44</f>
        <v>1131.4000000000001</v>
      </c>
      <c r="W44" s="49">
        <f t="shared" si="117"/>
        <v>32.324097999999999</v>
      </c>
      <c r="X44" s="40">
        <f>O44+Q44+S44+U44+W44</f>
        <v>2630.3245820000002</v>
      </c>
      <c r="Y44" s="159" t="s">
        <v>48</v>
      </c>
      <c r="Z44" s="122">
        <v>218.5</v>
      </c>
      <c r="AA44" s="291">
        <f t="shared" si="131"/>
        <v>911.45089999999993</v>
      </c>
      <c r="AB44" s="122">
        <v>24</v>
      </c>
      <c r="AC44" s="291">
        <f t="shared" si="132"/>
        <v>100.11359999999999</v>
      </c>
      <c r="AD44" s="122">
        <v>1131.5</v>
      </c>
      <c r="AE44" s="49">
        <f t="shared" si="133"/>
        <v>63.205589999999994</v>
      </c>
      <c r="AF44" s="186">
        <v>47697</v>
      </c>
      <c r="AG44" s="49">
        <f t="shared" si="119"/>
        <v>262.33350000000002</v>
      </c>
      <c r="AH44" s="122">
        <f>AD44</f>
        <v>1131.5</v>
      </c>
      <c r="AI44" s="49">
        <f t="shared" si="120"/>
        <v>32.326955000000005</v>
      </c>
      <c r="AJ44" s="40">
        <f>AA44+AC44+AE44+AG44+AI44</f>
        <v>1369.4305449999999</v>
      </c>
      <c r="AK44" s="159" t="s">
        <v>48</v>
      </c>
      <c r="AL44" s="283">
        <v>45</v>
      </c>
      <c r="AM44" s="291">
        <f t="shared" si="134"/>
        <v>195.12945000000002</v>
      </c>
      <c r="AN44" s="122">
        <v>24</v>
      </c>
      <c r="AO44" s="291">
        <f t="shared" si="135"/>
        <v>104.06904</v>
      </c>
      <c r="AP44" s="122">
        <v>1131.5</v>
      </c>
      <c r="AQ44" s="49">
        <f t="shared" si="136"/>
        <v>63.205589999999994</v>
      </c>
      <c r="AR44" s="186">
        <v>40127</v>
      </c>
      <c r="AS44" s="49">
        <f t="shared" si="122"/>
        <v>231.13151999999999</v>
      </c>
      <c r="AT44" s="122">
        <f t="shared" ref="AT44:AT45" si="141">AP44</f>
        <v>1131.5</v>
      </c>
      <c r="AU44" s="49">
        <f t="shared" si="123"/>
        <v>33.65081</v>
      </c>
      <c r="AV44" s="40">
        <f>AM44+AO44+AQ44+AS44+AU44</f>
        <v>627.18640999999991</v>
      </c>
      <c r="AW44" s="159" t="s">
        <v>48</v>
      </c>
      <c r="AX44" s="283">
        <v>450</v>
      </c>
      <c r="AY44" s="291">
        <f t="shared" si="137"/>
        <v>1951.2945</v>
      </c>
      <c r="AZ44" s="122">
        <v>27</v>
      </c>
      <c r="BA44" s="291">
        <f t="shared" si="138"/>
        <v>117.07767</v>
      </c>
      <c r="BB44" s="122">
        <v>1134.45</v>
      </c>
      <c r="BC44" s="49">
        <f t="shared" si="139"/>
        <v>63.370376999999998</v>
      </c>
      <c r="BD44" s="186">
        <f>98971-1273</f>
        <v>97698</v>
      </c>
      <c r="BE44" s="49">
        <f t="shared" si="125"/>
        <v>562.74047999999993</v>
      </c>
      <c r="BF44" s="122">
        <f t="shared" si="140"/>
        <v>1134.45</v>
      </c>
      <c r="BG44" s="49">
        <f t="shared" si="126"/>
        <v>33.738543</v>
      </c>
      <c r="BH44" s="40">
        <f>AY44+BA44+BC44+BE44+BG44</f>
        <v>2728.2215700000002</v>
      </c>
    </row>
    <row r="45" spans="1:63" s="154" customFormat="1" ht="20.25" customHeight="1">
      <c r="A45" s="125" t="s">
        <v>49</v>
      </c>
      <c r="B45" s="69">
        <f t="shared" si="114"/>
        <v>79.8</v>
      </c>
      <c r="C45" s="45">
        <f t="shared" si="114"/>
        <v>338.11867799999999</v>
      </c>
      <c r="D45" s="44">
        <f t="shared" si="114"/>
        <v>10.5</v>
      </c>
      <c r="E45" s="70">
        <f t="shared" si="114"/>
        <v>44.706154999999995</v>
      </c>
      <c r="F45" s="71">
        <f t="shared" si="114"/>
        <v>348.35</v>
      </c>
      <c r="G45" s="72">
        <f t="shared" si="114"/>
        <v>19.458831000000004</v>
      </c>
      <c r="H45" s="160">
        <f t="shared" si="114"/>
        <v>1765.2</v>
      </c>
      <c r="I45" s="46">
        <f t="shared" si="114"/>
        <v>9.9303799999999995</v>
      </c>
      <c r="J45" s="71">
        <f t="shared" si="114"/>
        <v>348.35</v>
      </c>
      <c r="K45" s="46">
        <f t="shared" si="114"/>
        <v>10.142660000000001</v>
      </c>
      <c r="L45" s="275">
        <f t="shared" si="115"/>
        <v>422.35670400000004</v>
      </c>
      <c r="M45" s="43" t="s">
        <v>49</v>
      </c>
      <c r="N45" s="141">
        <v>32.700000000000003</v>
      </c>
      <c r="O45" s="291">
        <f t="shared" si="128"/>
        <v>136.40477999999999</v>
      </c>
      <c r="P45" s="122">
        <v>2.5</v>
      </c>
      <c r="Q45" s="291">
        <f t="shared" si="129"/>
        <v>10.4285</v>
      </c>
      <c r="R45" s="122">
        <v>93.8</v>
      </c>
      <c r="S45" s="49">
        <f t="shared" si="130"/>
        <v>5.239668</v>
      </c>
      <c r="T45" s="186">
        <v>505.2</v>
      </c>
      <c r="U45" s="49">
        <f t="shared" si="116"/>
        <v>2.7786</v>
      </c>
      <c r="V45" s="122">
        <f>R45</f>
        <v>93.8</v>
      </c>
      <c r="W45" s="49">
        <f t="shared" si="117"/>
        <v>2.6798660000000001</v>
      </c>
      <c r="X45" s="40">
        <f t="shared" ref="X45:X48" si="142">O45+Q45+S45+U45+W45</f>
        <v>157.53141400000001</v>
      </c>
      <c r="Y45" s="43" t="s">
        <v>49</v>
      </c>
      <c r="Z45" s="122">
        <v>15.3</v>
      </c>
      <c r="AA45" s="291">
        <f>Z45*4171.4/1000</f>
        <v>63.822420000000001</v>
      </c>
      <c r="AB45" s="122">
        <v>2.5</v>
      </c>
      <c r="AC45" s="291">
        <f t="shared" si="132"/>
        <v>10.4285</v>
      </c>
      <c r="AD45" s="122">
        <v>91.9</v>
      </c>
      <c r="AE45" s="49">
        <f t="shared" si="133"/>
        <v>5.1335340000000009</v>
      </c>
      <c r="AF45" s="186">
        <v>407</v>
      </c>
      <c r="AG45" s="49">
        <f t="shared" si="119"/>
        <v>2.2385000000000002</v>
      </c>
      <c r="AH45" s="122">
        <f>AD45</f>
        <v>91.9</v>
      </c>
      <c r="AI45" s="49">
        <f t="shared" si="120"/>
        <v>2.6255830000000002</v>
      </c>
      <c r="AJ45" s="40">
        <f t="shared" ref="AJ45:AJ48" si="143">AA45+AC45+AE45+AG45+AI45</f>
        <v>84.248537000000013</v>
      </c>
      <c r="AK45" s="43" t="s">
        <v>49</v>
      </c>
      <c r="AL45" s="122">
        <v>3.1</v>
      </c>
      <c r="AM45" s="291">
        <f t="shared" si="134"/>
        <v>13.442251000000001</v>
      </c>
      <c r="AN45" s="122">
        <v>2.5</v>
      </c>
      <c r="AO45" s="291">
        <f t="shared" si="135"/>
        <v>10.840525</v>
      </c>
      <c r="AP45" s="122">
        <v>83.9</v>
      </c>
      <c r="AQ45" s="49">
        <f t="shared" si="136"/>
        <v>4.6866540000000008</v>
      </c>
      <c r="AR45" s="186">
        <v>358</v>
      </c>
      <c r="AS45" s="49">
        <f t="shared" si="122"/>
        <v>2.0620799999999999</v>
      </c>
      <c r="AT45" s="122">
        <f t="shared" si="141"/>
        <v>83.9</v>
      </c>
      <c r="AU45" s="49">
        <f t="shared" si="123"/>
        <v>2.4951860000000003</v>
      </c>
      <c r="AV45" s="40">
        <f t="shared" si="124"/>
        <v>33.526696000000001</v>
      </c>
      <c r="AW45" s="43" t="s">
        <v>49</v>
      </c>
      <c r="AX45" s="122">
        <v>28.7</v>
      </c>
      <c r="AY45" s="291">
        <f t="shared" si="137"/>
        <v>124.44922699999999</v>
      </c>
      <c r="AZ45" s="122">
        <v>3</v>
      </c>
      <c r="BA45" s="291">
        <f t="shared" si="138"/>
        <v>13.00863</v>
      </c>
      <c r="BB45" s="122">
        <v>78.75</v>
      </c>
      <c r="BC45" s="49">
        <f t="shared" si="139"/>
        <v>4.3989750000000001</v>
      </c>
      <c r="BD45" s="186">
        <v>495</v>
      </c>
      <c r="BE45" s="49">
        <f t="shared" si="125"/>
        <v>2.8512</v>
      </c>
      <c r="BF45" s="122">
        <f t="shared" si="140"/>
        <v>78.75</v>
      </c>
      <c r="BG45" s="49">
        <f t="shared" si="126"/>
        <v>2.342025</v>
      </c>
      <c r="BH45" s="40">
        <f t="shared" si="127"/>
        <v>147.05005700000001</v>
      </c>
    </row>
    <row r="46" spans="1:63" s="539" customFormat="1" ht="18.75">
      <c r="A46" s="523" t="s">
        <v>50</v>
      </c>
      <c r="B46" s="524">
        <f t="shared" si="114"/>
        <v>885.7</v>
      </c>
      <c r="C46" s="525">
        <f t="shared" si="114"/>
        <v>3884.9960859999997</v>
      </c>
      <c r="D46" s="526">
        <f t="shared" si="114"/>
        <v>0</v>
      </c>
      <c r="E46" s="527">
        <f t="shared" si="114"/>
        <v>0</v>
      </c>
      <c r="F46" s="528">
        <f t="shared" si="114"/>
        <v>5586</v>
      </c>
      <c r="G46" s="529">
        <f t="shared" si="114"/>
        <v>339.69623999999999</v>
      </c>
      <c r="H46" s="530">
        <f t="shared" si="114"/>
        <v>70709.100000000006</v>
      </c>
      <c r="I46" s="525">
        <f t="shared" si="114"/>
        <v>397.98367000000002</v>
      </c>
      <c r="J46" s="528">
        <f t="shared" si="114"/>
        <v>0</v>
      </c>
      <c r="K46" s="525">
        <f t="shared" si="114"/>
        <v>0</v>
      </c>
      <c r="L46" s="531">
        <f t="shared" si="115"/>
        <v>4622.675995999999</v>
      </c>
      <c r="M46" s="532" t="s">
        <v>50</v>
      </c>
      <c r="N46" s="533">
        <v>455</v>
      </c>
      <c r="O46" s="534">
        <f>N46*4339.98/1000</f>
        <v>1974.6908999999998</v>
      </c>
      <c r="P46" s="535">
        <v>0</v>
      </c>
      <c r="Q46" s="534">
        <f>P46*4339.98/1000</f>
        <v>0</v>
      </c>
      <c r="R46" s="535">
        <v>2208</v>
      </c>
      <c r="S46" s="536">
        <f>R46*60.7/1000</f>
        <v>134.0256</v>
      </c>
      <c r="T46" s="537">
        <v>16792.099999999999</v>
      </c>
      <c r="U46" s="536">
        <f t="shared" si="116"/>
        <v>92.356549999999984</v>
      </c>
      <c r="V46" s="535">
        <v>0</v>
      </c>
      <c r="W46" s="536">
        <v>0</v>
      </c>
      <c r="X46" s="538">
        <f t="shared" si="142"/>
        <v>2201.07305</v>
      </c>
      <c r="Y46" s="532" t="s">
        <v>50</v>
      </c>
      <c r="Z46" s="535">
        <v>194.7</v>
      </c>
      <c r="AA46" s="534">
        <f>Z46*4339.98/1000</f>
        <v>844.99410599999987</v>
      </c>
      <c r="AB46" s="535">
        <v>0</v>
      </c>
      <c r="AC46" s="534">
        <f>AB46*4339.98/1000</f>
        <v>0</v>
      </c>
      <c r="AD46" s="535">
        <v>1686</v>
      </c>
      <c r="AE46" s="536">
        <f>AD46*60.7/1000</f>
        <v>102.34020000000001</v>
      </c>
      <c r="AF46" s="537">
        <v>18980</v>
      </c>
      <c r="AG46" s="536">
        <f t="shared" si="119"/>
        <v>104.39</v>
      </c>
      <c r="AH46" s="535">
        <v>0</v>
      </c>
      <c r="AI46" s="536">
        <v>0</v>
      </c>
      <c r="AJ46" s="538">
        <f t="shared" si="143"/>
        <v>1051.7243059999998</v>
      </c>
      <c r="AK46" s="532" t="s">
        <v>50</v>
      </c>
      <c r="AL46" s="535">
        <v>66</v>
      </c>
      <c r="AM46" s="534">
        <f>AL46*4514.03/1000</f>
        <v>297.92597999999998</v>
      </c>
      <c r="AN46" s="535">
        <v>0</v>
      </c>
      <c r="AO46" s="534">
        <f>AN46*4514.03/1000</f>
        <v>0</v>
      </c>
      <c r="AP46" s="535">
        <v>570</v>
      </c>
      <c r="AQ46" s="536">
        <f>AP46*61.07/1000</f>
        <v>34.809899999999999</v>
      </c>
      <c r="AR46" s="537">
        <v>14018</v>
      </c>
      <c r="AS46" s="536">
        <f t="shared" si="122"/>
        <v>80.743679999999998</v>
      </c>
      <c r="AT46" s="535">
        <v>0</v>
      </c>
      <c r="AU46" s="536">
        <v>0</v>
      </c>
      <c r="AV46" s="538">
        <f t="shared" si="124"/>
        <v>413.47955999999994</v>
      </c>
      <c r="AW46" s="532" t="s">
        <v>50</v>
      </c>
      <c r="AX46" s="535">
        <v>170</v>
      </c>
      <c r="AY46" s="534">
        <f t="shared" ref="AY46:AY47" si="144">AX46*4514.03/1000</f>
        <v>767.38509999999997</v>
      </c>
      <c r="AZ46" s="535">
        <v>0</v>
      </c>
      <c r="BA46" s="534">
        <f>AZ46*4514.03/1000</f>
        <v>0</v>
      </c>
      <c r="BB46" s="535">
        <v>1122</v>
      </c>
      <c r="BC46" s="536">
        <f>BB46*61.07/1000</f>
        <v>68.520539999999997</v>
      </c>
      <c r="BD46" s="537">
        <v>20919</v>
      </c>
      <c r="BE46" s="536">
        <f t="shared" si="125"/>
        <v>120.49344000000001</v>
      </c>
      <c r="BF46" s="535">
        <v>0</v>
      </c>
      <c r="BG46" s="536">
        <v>0</v>
      </c>
      <c r="BH46" s="538">
        <f t="shared" si="127"/>
        <v>956.39907999999991</v>
      </c>
    </row>
    <row r="47" spans="1:63" s="539" customFormat="1" ht="18.75">
      <c r="A47" s="523" t="s">
        <v>51</v>
      </c>
      <c r="B47" s="524">
        <f t="shared" si="114"/>
        <v>0</v>
      </c>
      <c r="C47" s="525">
        <f t="shared" si="114"/>
        <v>0</v>
      </c>
      <c r="D47" s="526">
        <f t="shared" si="114"/>
        <v>0</v>
      </c>
      <c r="E47" s="527">
        <f t="shared" si="114"/>
        <v>0</v>
      </c>
      <c r="F47" s="528">
        <f t="shared" si="114"/>
        <v>0</v>
      </c>
      <c r="G47" s="529">
        <f t="shared" si="114"/>
        <v>0</v>
      </c>
      <c r="H47" s="530">
        <v>680</v>
      </c>
      <c r="I47" s="525">
        <f t="shared" si="114"/>
        <v>4.5174500000000002</v>
      </c>
      <c r="J47" s="528">
        <f t="shared" si="114"/>
        <v>0</v>
      </c>
      <c r="K47" s="525">
        <f t="shared" si="114"/>
        <v>0</v>
      </c>
      <c r="L47" s="531">
        <f t="shared" si="115"/>
        <v>4.5174500000000002</v>
      </c>
      <c r="M47" s="532" t="s">
        <v>51</v>
      </c>
      <c r="N47" s="533">
        <v>0</v>
      </c>
      <c r="O47" s="534">
        <f>N47*4339.98/1000</f>
        <v>0</v>
      </c>
      <c r="P47" s="535">
        <v>0</v>
      </c>
      <c r="Q47" s="534">
        <f>P47*4339.98/1000</f>
        <v>0</v>
      </c>
      <c r="R47" s="535">
        <v>0</v>
      </c>
      <c r="S47" s="536">
        <f>R47*60.7/1000</f>
        <v>0</v>
      </c>
      <c r="T47" s="537">
        <v>186.1</v>
      </c>
      <c r="U47" s="536">
        <f t="shared" si="116"/>
        <v>1.02355</v>
      </c>
      <c r="V47" s="535">
        <v>0</v>
      </c>
      <c r="W47" s="536">
        <v>0</v>
      </c>
      <c r="X47" s="538">
        <f t="shared" si="142"/>
        <v>1.02355</v>
      </c>
      <c r="Y47" s="532" t="s">
        <v>51</v>
      </c>
      <c r="Z47" s="535">
        <v>0</v>
      </c>
      <c r="AA47" s="534">
        <f>Z47*4339.98/1000</f>
        <v>0</v>
      </c>
      <c r="AB47" s="535">
        <v>0</v>
      </c>
      <c r="AC47" s="534">
        <f>AB47*4339.98/1000</f>
        <v>0</v>
      </c>
      <c r="AD47" s="535">
        <v>0</v>
      </c>
      <c r="AE47" s="536">
        <f>AD47*60.7/1000</f>
        <v>0</v>
      </c>
      <c r="AF47" s="537">
        <v>253</v>
      </c>
      <c r="AG47" s="536">
        <f t="shared" si="119"/>
        <v>1.3915</v>
      </c>
      <c r="AH47" s="535">
        <v>0</v>
      </c>
      <c r="AI47" s="536">
        <v>0</v>
      </c>
      <c r="AJ47" s="538">
        <f t="shared" si="143"/>
        <v>1.3915</v>
      </c>
      <c r="AK47" s="532" t="s">
        <v>51</v>
      </c>
      <c r="AL47" s="535">
        <v>0</v>
      </c>
      <c r="AM47" s="534">
        <f>AL47*4514.03/1000</f>
        <v>0</v>
      </c>
      <c r="AN47" s="535">
        <v>0</v>
      </c>
      <c r="AO47" s="534">
        <f>AN47*4514.03/1000</f>
        <v>0</v>
      </c>
      <c r="AP47" s="535">
        <v>0</v>
      </c>
      <c r="AQ47" s="536">
        <f>AP47*61.07/1000</f>
        <v>0</v>
      </c>
      <c r="AR47" s="537">
        <v>175</v>
      </c>
      <c r="AS47" s="536">
        <f t="shared" si="122"/>
        <v>1.008</v>
      </c>
      <c r="AT47" s="535">
        <v>0</v>
      </c>
      <c r="AU47" s="536">
        <v>0</v>
      </c>
      <c r="AV47" s="538">
        <f t="shared" si="124"/>
        <v>1.008</v>
      </c>
      <c r="AW47" s="532" t="s">
        <v>51</v>
      </c>
      <c r="AX47" s="535">
        <v>0</v>
      </c>
      <c r="AY47" s="534">
        <f t="shared" si="144"/>
        <v>0</v>
      </c>
      <c r="AZ47" s="535">
        <v>0</v>
      </c>
      <c r="BA47" s="534">
        <f>AZ47*4514.03/1000</f>
        <v>0</v>
      </c>
      <c r="BB47" s="535">
        <v>0</v>
      </c>
      <c r="BC47" s="536">
        <f>BB47*61.07/1000</f>
        <v>0</v>
      </c>
      <c r="BD47" s="537">
        <v>190</v>
      </c>
      <c r="BE47" s="536">
        <f t="shared" si="125"/>
        <v>1.0943999999999998</v>
      </c>
      <c r="BF47" s="535">
        <v>0</v>
      </c>
      <c r="BG47" s="536">
        <v>0</v>
      </c>
      <c r="BH47" s="538">
        <f t="shared" si="127"/>
        <v>1.0943999999999998</v>
      </c>
    </row>
    <row r="48" spans="1:63" s="522" customFormat="1" ht="21.75" customHeight="1" thickBot="1">
      <c r="A48" s="510" t="s">
        <v>52</v>
      </c>
      <c r="B48" s="511">
        <f t="shared" si="114"/>
        <v>1162.3</v>
      </c>
      <c r="C48" s="512">
        <f t="shared" si="114"/>
        <v>10831.960245</v>
      </c>
      <c r="D48" s="513">
        <f t="shared" si="114"/>
        <v>141.9</v>
      </c>
      <c r="E48" s="514">
        <f t="shared" si="114"/>
        <v>1326.7674950000001</v>
      </c>
      <c r="F48" s="515">
        <f t="shared" si="114"/>
        <v>5952.2300000000005</v>
      </c>
      <c r="G48" s="516">
        <f t="shared" si="114"/>
        <v>464.39298459999998</v>
      </c>
      <c r="H48" s="517">
        <f t="shared" si="114"/>
        <v>108207.8</v>
      </c>
      <c r="I48" s="512">
        <f t="shared" si="114"/>
        <v>584.15272400000003</v>
      </c>
      <c r="J48" s="515">
        <f t="shared" si="114"/>
        <v>5952.2300000000005</v>
      </c>
      <c r="K48" s="512">
        <f t="shared" si="114"/>
        <v>92.031122199999999</v>
      </c>
      <c r="L48" s="518">
        <f t="shared" si="115"/>
        <v>13299.304570799999</v>
      </c>
      <c r="M48" s="519" t="s">
        <v>52</v>
      </c>
      <c r="N48" s="520">
        <v>553.1</v>
      </c>
      <c r="O48" s="483">
        <f>N48*9163.19/1000</f>
        <v>5068.1603890000006</v>
      </c>
      <c r="P48" s="482">
        <v>39.4</v>
      </c>
      <c r="Q48" s="483">
        <f>P48*9163.19/1000</f>
        <v>361.02968599999997</v>
      </c>
      <c r="R48" s="482">
        <v>1514.43</v>
      </c>
      <c r="S48" s="484">
        <f>R48*78.02/1000</f>
        <v>118.15582859999999</v>
      </c>
      <c r="T48" s="485">
        <v>31836.799999999999</v>
      </c>
      <c r="U48" s="484">
        <f t="shared" ref="U48" si="145">T48*4.73/1000</f>
        <v>150.588064</v>
      </c>
      <c r="V48" s="482">
        <f>R48</f>
        <v>1514.43</v>
      </c>
      <c r="W48" s="484">
        <f>V48*15.14/1000</f>
        <v>22.928470200000003</v>
      </c>
      <c r="X48" s="521">
        <f t="shared" si="142"/>
        <v>5720.8624378000004</v>
      </c>
      <c r="Y48" s="519" t="s">
        <v>52</v>
      </c>
      <c r="Z48" s="482">
        <v>177</v>
      </c>
      <c r="AA48" s="483">
        <f>Z48*9163.19/1000</f>
        <v>1621.88463</v>
      </c>
      <c r="AB48" s="482">
        <v>39.4</v>
      </c>
      <c r="AC48" s="483">
        <f>AB48*9163.19/1000</f>
        <v>361.02968599999997</v>
      </c>
      <c r="AD48" s="482">
        <v>1703</v>
      </c>
      <c r="AE48" s="484">
        <f>AD48*78.02/1000</f>
        <v>132.86805999999999</v>
      </c>
      <c r="AF48" s="485">
        <v>24355</v>
      </c>
      <c r="AG48" s="484">
        <f t="shared" si="119"/>
        <v>133.95249999999999</v>
      </c>
      <c r="AH48" s="482">
        <f>AD48</f>
        <v>1703</v>
      </c>
      <c r="AI48" s="484">
        <f>AH48*15.14/1000</f>
        <v>25.783420000000003</v>
      </c>
      <c r="AJ48" s="521">
        <f t="shared" si="143"/>
        <v>2275.5182959999997</v>
      </c>
      <c r="AK48" s="519" t="s">
        <v>52</v>
      </c>
      <c r="AL48" s="482">
        <v>23.8</v>
      </c>
      <c r="AM48" s="483">
        <f>AL48*9583.33/1000</f>
        <v>228.08325400000001</v>
      </c>
      <c r="AN48" s="482">
        <v>18</v>
      </c>
      <c r="AO48" s="483">
        <f>AN48*9583.33/1000</f>
        <v>172.49994000000001</v>
      </c>
      <c r="AP48" s="482">
        <v>886.3</v>
      </c>
      <c r="AQ48" s="484">
        <f>AP48*78.02/1000</f>
        <v>69.149125999999995</v>
      </c>
      <c r="AR48" s="485">
        <v>20179</v>
      </c>
      <c r="AS48" s="484">
        <f t="shared" si="122"/>
        <v>116.23103999999999</v>
      </c>
      <c r="AT48" s="482">
        <f>AP48</f>
        <v>886.3</v>
      </c>
      <c r="AU48" s="484">
        <f>AT48*15.84/1000</f>
        <v>14.038991999999999</v>
      </c>
      <c r="AV48" s="521">
        <f t="shared" si="124"/>
        <v>600.00235200000009</v>
      </c>
      <c r="AW48" s="519" t="s">
        <v>52</v>
      </c>
      <c r="AX48" s="482">
        <v>408.4</v>
      </c>
      <c r="AY48" s="483">
        <f>AX48*9583.33/1000</f>
        <v>3913.8319719999995</v>
      </c>
      <c r="AZ48" s="482">
        <v>45.1</v>
      </c>
      <c r="BA48" s="483">
        <f>AZ48*9583.33/1000</f>
        <v>432.20818300000002</v>
      </c>
      <c r="BB48" s="482">
        <v>1848.5</v>
      </c>
      <c r="BC48" s="484">
        <f>BB48*78.02/1000</f>
        <v>144.21996999999999</v>
      </c>
      <c r="BD48" s="485">
        <v>31837</v>
      </c>
      <c r="BE48" s="484">
        <f t="shared" si="125"/>
        <v>183.38111999999998</v>
      </c>
      <c r="BF48" s="482">
        <f>BB48</f>
        <v>1848.5</v>
      </c>
      <c r="BG48" s="484">
        <f>BF48*15.84/1000</f>
        <v>29.280239999999999</v>
      </c>
      <c r="BH48" s="521">
        <f t="shared" si="127"/>
        <v>4702.9214849999998</v>
      </c>
      <c r="BI48" s="522" t="s">
        <v>1</v>
      </c>
      <c r="BK48" s="522" t="s">
        <v>1</v>
      </c>
    </row>
    <row r="49" spans="1:63" s="97" customFormat="1" ht="21.75" customHeight="1" thickBot="1">
      <c r="A49" s="161" t="s">
        <v>27</v>
      </c>
      <c r="B49" s="162">
        <f>SUM(B41:B48)</f>
        <v>6958.24</v>
      </c>
      <c r="C49" s="163">
        <f>SUM(C41:C48)</f>
        <v>35513.665919400002</v>
      </c>
      <c r="D49" s="162">
        <f>SUM(D41:D48)</f>
        <v>512.29</v>
      </c>
      <c r="E49" s="164">
        <f>SUM(E41:E48)</f>
        <v>2896.814018</v>
      </c>
      <c r="F49" s="165">
        <f t="shared" si="114"/>
        <v>31014.33</v>
      </c>
      <c r="G49" s="163">
        <f t="shared" si="114"/>
        <v>1892.0241705999997</v>
      </c>
      <c r="H49" s="166">
        <f t="shared" si="114"/>
        <v>712637.22</v>
      </c>
      <c r="I49" s="164">
        <f t="shared" si="114"/>
        <v>3987.5608676000002</v>
      </c>
      <c r="J49" s="165">
        <f t="shared" si="114"/>
        <v>25428.33</v>
      </c>
      <c r="K49" s="167">
        <f t="shared" si="114"/>
        <v>659.36383819999992</v>
      </c>
      <c r="L49" s="274">
        <f>C49+E49+G49+I49+K49</f>
        <v>44949.428813799997</v>
      </c>
      <c r="M49" s="161" t="s">
        <v>27</v>
      </c>
      <c r="N49" s="130">
        <f t="shared" ref="N49:W49" si="146">SUM(N41:N48)</f>
        <v>3130.2</v>
      </c>
      <c r="O49" s="110">
        <f t="shared" si="146"/>
        <v>15894.979229</v>
      </c>
      <c r="P49" s="131">
        <f t="shared" si="146"/>
        <v>157.69</v>
      </c>
      <c r="Q49" s="144">
        <f t="shared" si="146"/>
        <v>854.46459199999981</v>
      </c>
      <c r="R49" s="131">
        <f t="shared" si="146"/>
        <v>9723.3300000000017</v>
      </c>
      <c r="S49" s="144">
        <f t="shared" si="146"/>
        <v>587.39170259999992</v>
      </c>
      <c r="T49" s="131">
        <f t="shared" si="146"/>
        <v>201321.86000000002</v>
      </c>
      <c r="U49" s="144">
        <f t="shared" si="146"/>
        <v>1082.7558939999999</v>
      </c>
      <c r="V49" s="131">
        <f t="shared" si="146"/>
        <v>7515.3300000000008</v>
      </c>
      <c r="W49" s="144">
        <f t="shared" si="146"/>
        <v>194.37418319999998</v>
      </c>
      <c r="X49" s="66">
        <f>O49+Q49+S49+U49+W49</f>
        <v>18613.965600800002</v>
      </c>
      <c r="Y49" s="104" t="s">
        <v>27</v>
      </c>
      <c r="Z49" s="131">
        <f t="shared" ref="Z49:AI49" si="147">SUM(Z41:Z48)</f>
        <v>1253.8</v>
      </c>
      <c r="AA49" s="130">
        <f t="shared" si="147"/>
        <v>6146.470675999999</v>
      </c>
      <c r="AB49" s="131">
        <f t="shared" si="147"/>
        <v>139.80000000000001</v>
      </c>
      <c r="AC49" s="144">
        <f t="shared" si="147"/>
        <v>779.83824599999991</v>
      </c>
      <c r="AD49" s="131">
        <f t="shared" si="147"/>
        <v>7547.5</v>
      </c>
      <c r="AE49" s="144">
        <f t="shared" si="147"/>
        <v>467.50207</v>
      </c>
      <c r="AF49" s="131">
        <f t="shared" si="147"/>
        <v>155275</v>
      </c>
      <c r="AG49" s="144">
        <f t="shared" si="147"/>
        <v>854.01249999999993</v>
      </c>
      <c r="AH49" s="131">
        <f t="shared" si="147"/>
        <v>5861.5</v>
      </c>
      <c r="AI49" s="144">
        <f t="shared" si="147"/>
        <v>144.59176500000001</v>
      </c>
      <c r="AJ49" s="66">
        <f>AA49+AC49+AE49+AG49+AI49</f>
        <v>8392.4152569999987</v>
      </c>
      <c r="AK49" s="161" t="s">
        <v>27</v>
      </c>
      <c r="AL49" s="130">
        <f t="shared" ref="AL49:AU49" si="148">SUM(AL41:AL48)</f>
        <v>224.1</v>
      </c>
      <c r="AM49" s="110">
        <f t="shared" si="148"/>
        <v>1108.3622370000001</v>
      </c>
      <c r="AN49" s="131">
        <f t="shared" si="148"/>
        <v>77.400000000000006</v>
      </c>
      <c r="AO49" s="144">
        <f t="shared" si="148"/>
        <v>430.07081400000004</v>
      </c>
      <c r="AP49" s="131">
        <f t="shared" si="148"/>
        <v>5619.2</v>
      </c>
      <c r="AQ49" s="144">
        <f t="shared" si="148"/>
        <v>336.49861999999996</v>
      </c>
      <c r="AR49" s="131">
        <f t="shared" si="148"/>
        <v>134446</v>
      </c>
      <c r="AS49" s="144">
        <f t="shared" si="148"/>
        <v>774.40896000000009</v>
      </c>
      <c r="AT49" s="131">
        <f t="shared" si="148"/>
        <v>5049.2</v>
      </c>
      <c r="AU49" s="144">
        <f t="shared" si="148"/>
        <v>137.843638</v>
      </c>
      <c r="AV49" s="66">
        <f>AM49+AO49+AQ49+AS49+AU49</f>
        <v>2787.1842689999999</v>
      </c>
      <c r="AW49" s="104" t="s">
        <v>27</v>
      </c>
      <c r="AX49" s="130">
        <f t="shared" ref="AX49:BG49" si="149">SUM(AX41:AX48)</f>
        <v>2350.14</v>
      </c>
      <c r="AY49" s="130">
        <f t="shared" si="149"/>
        <v>12363.8537774</v>
      </c>
      <c r="AZ49" s="131">
        <f t="shared" si="149"/>
        <v>137.4</v>
      </c>
      <c r="BA49" s="144">
        <f t="shared" si="149"/>
        <v>832.44036600000004</v>
      </c>
      <c r="BB49" s="131">
        <f t="shared" si="149"/>
        <v>8124.3</v>
      </c>
      <c r="BC49" s="144">
        <f t="shared" si="149"/>
        <v>500.631778</v>
      </c>
      <c r="BD49" s="131">
        <f t="shared" si="149"/>
        <v>221594.36</v>
      </c>
      <c r="BE49" s="144">
        <f t="shared" si="149"/>
        <v>1276.3835136</v>
      </c>
      <c r="BF49" s="131">
        <f t="shared" si="149"/>
        <v>7002.3</v>
      </c>
      <c r="BG49" s="144">
        <f t="shared" si="149"/>
        <v>182.55425199999999</v>
      </c>
      <c r="BH49" s="66">
        <f>AY49+BA49+BC49+BE49+BG49</f>
        <v>15155.863687000001</v>
      </c>
      <c r="BI49" s="67" t="e">
        <f>#REF!+BH48+BH47+BH46+BH45+BH44+#REF!+BH43+BH42+BH41</f>
        <v>#REF!</v>
      </c>
    </row>
    <row r="50" spans="1:63" ht="19.5" thickBot="1">
      <c r="A50" s="59" t="s">
        <v>53</v>
      </c>
      <c r="B50" s="86">
        <f t="shared" ref="B50:L50" si="150">B16+B18+B30+B39+B49</f>
        <v>11799.35</v>
      </c>
      <c r="C50" s="95">
        <f t="shared" si="150"/>
        <v>59022.027033000006</v>
      </c>
      <c r="D50" s="168">
        <f t="shared" si="150"/>
        <v>699.27800000000002</v>
      </c>
      <c r="E50" s="169">
        <f t="shared" si="150"/>
        <v>3853.72180841</v>
      </c>
      <c r="F50" s="89">
        <f t="shared" si="150"/>
        <v>36641.273000000001</v>
      </c>
      <c r="G50" s="95">
        <f t="shared" si="150"/>
        <v>2215.8107100599996</v>
      </c>
      <c r="H50" s="90">
        <f t="shared" si="150"/>
        <v>1283745.95</v>
      </c>
      <c r="I50" s="93">
        <f t="shared" si="150"/>
        <v>7199.3375138000001</v>
      </c>
      <c r="J50" s="89">
        <f t="shared" si="150"/>
        <v>30950.793000000001</v>
      </c>
      <c r="K50" s="95">
        <f t="shared" si="150"/>
        <v>814.49867821999987</v>
      </c>
      <c r="L50" s="66">
        <f t="shared" si="150"/>
        <v>73105.395743489993</v>
      </c>
      <c r="M50" s="170"/>
      <c r="N50" s="60">
        <f t="shared" ref="N50:W50" si="151">N16+N18+N30+N39+N49</f>
        <v>5579.88</v>
      </c>
      <c r="O50" s="61">
        <f t="shared" si="151"/>
        <v>27462.844649499999</v>
      </c>
      <c r="P50" s="60">
        <f t="shared" si="151"/>
        <v>222.12099999999998</v>
      </c>
      <c r="Q50" s="61">
        <f t="shared" si="151"/>
        <v>1174.6868662899997</v>
      </c>
      <c r="R50" s="60">
        <f t="shared" si="151"/>
        <v>11540.671000000002</v>
      </c>
      <c r="S50" s="61">
        <f t="shared" si="151"/>
        <v>690.89408741999989</v>
      </c>
      <c r="T50" s="60">
        <f t="shared" si="151"/>
        <v>366119.83</v>
      </c>
      <c r="U50" s="61">
        <f t="shared" si="151"/>
        <v>1984.6471526</v>
      </c>
      <c r="V50" s="60">
        <f t="shared" si="151"/>
        <v>9309.2710000000006</v>
      </c>
      <c r="W50" s="61">
        <f t="shared" si="151"/>
        <v>244.49169193999998</v>
      </c>
      <c r="X50" s="66">
        <f>O50+Q50+S50+U50+W50</f>
        <v>31557.564447749995</v>
      </c>
      <c r="Y50" s="171" t="s">
        <v>15</v>
      </c>
      <c r="Z50" s="60">
        <f t="shared" ref="Z50:AI50" si="152">Z16+Z18+Z30+Z39+Z49</f>
        <v>1897.29</v>
      </c>
      <c r="AA50" s="61">
        <f t="shared" si="152"/>
        <v>9354.5233744999987</v>
      </c>
      <c r="AB50" s="60">
        <f t="shared" si="152"/>
        <v>193.70600000000002</v>
      </c>
      <c r="AC50" s="61">
        <f t="shared" si="152"/>
        <v>1057.15489329</v>
      </c>
      <c r="AD50" s="60">
        <f t="shared" si="152"/>
        <v>8836.5910000000003</v>
      </c>
      <c r="AE50" s="61">
        <f t="shared" si="152"/>
        <v>541.66225382000005</v>
      </c>
      <c r="AF50" s="60">
        <f t="shared" si="152"/>
        <v>272446.5</v>
      </c>
      <c r="AG50" s="61">
        <f t="shared" si="152"/>
        <v>1498.4557500000001</v>
      </c>
      <c r="AH50" s="60">
        <f t="shared" si="152"/>
        <v>7126.0910000000003</v>
      </c>
      <c r="AI50" s="61">
        <f t="shared" si="152"/>
        <v>179.48904824000002</v>
      </c>
      <c r="AJ50" s="66">
        <f>AA50+AC50+AE50+AG50+AI50</f>
        <v>12631.285319850002</v>
      </c>
      <c r="AK50" s="170"/>
      <c r="AL50" s="60">
        <f t="shared" ref="AL50:AU50" si="153">AL16+AL18+AL30+AL39+AL49</f>
        <v>392.09000000000003</v>
      </c>
      <c r="AM50" s="61">
        <f t="shared" si="153"/>
        <v>1932.0493440999999</v>
      </c>
      <c r="AN50" s="60">
        <f t="shared" si="153"/>
        <v>100.75</v>
      </c>
      <c r="AO50" s="61">
        <f t="shared" si="153"/>
        <v>534.19297930000005</v>
      </c>
      <c r="AP50" s="60">
        <f t="shared" si="153"/>
        <v>6667.07</v>
      </c>
      <c r="AQ50" s="61">
        <f t="shared" si="153"/>
        <v>399.17384799999996</v>
      </c>
      <c r="AR50" s="60">
        <f t="shared" si="153"/>
        <v>249545.31</v>
      </c>
      <c r="AS50" s="61">
        <f t="shared" si="153"/>
        <v>1437.3809856</v>
      </c>
      <c r="AT50" s="60">
        <f t="shared" si="153"/>
        <v>6065.69</v>
      </c>
      <c r="AU50" s="61">
        <f t="shared" si="153"/>
        <v>165.5790006</v>
      </c>
      <c r="AV50" s="66">
        <f>AM50+AO50+AQ50+AS50+AU50</f>
        <v>4468.3761575999997</v>
      </c>
      <c r="AW50" s="171" t="s">
        <v>15</v>
      </c>
      <c r="AX50" s="60">
        <f t="shared" ref="AX50:BG50" si="154">AX16+AX18+AX30+AX39+AX49</f>
        <v>3930.09</v>
      </c>
      <c r="AY50" s="61">
        <f t="shared" si="154"/>
        <v>20272.609664899999</v>
      </c>
      <c r="AZ50" s="60">
        <f t="shared" si="154"/>
        <v>182.70100000000002</v>
      </c>
      <c r="BA50" s="61">
        <f t="shared" si="154"/>
        <v>1087.6870695300001</v>
      </c>
      <c r="BB50" s="60">
        <f t="shared" si="154"/>
        <v>9596.9410000000007</v>
      </c>
      <c r="BC50" s="61">
        <f t="shared" si="154"/>
        <v>584.08052081999995</v>
      </c>
      <c r="BD50" s="60">
        <f t="shared" si="154"/>
        <v>395634.30999999994</v>
      </c>
      <c r="BE50" s="61">
        <f t="shared" si="154"/>
        <v>2278.8536255999998</v>
      </c>
      <c r="BF50" s="60">
        <f t="shared" si="154"/>
        <v>8449.741</v>
      </c>
      <c r="BG50" s="61">
        <f t="shared" si="154"/>
        <v>224.93893743999999</v>
      </c>
      <c r="BH50" s="66">
        <f>AY50+BA50+BC50+BE50+BG50</f>
        <v>24448.16981829</v>
      </c>
      <c r="BI50" s="5" t="s">
        <v>1</v>
      </c>
    </row>
    <row r="51" spans="1:63" ht="19.5" thickBot="1">
      <c r="A51" s="98"/>
      <c r="B51" s="102"/>
      <c r="C51" s="102"/>
      <c r="D51" s="102"/>
      <c r="E51" s="102"/>
      <c r="F51" s="102"/>
      <c r="G51" s="102" t="s">
        <v>1</v>
      </c>
      <c r="H51" s="172"/>
      <c r="I51" s="102"/>
      <c r="J51" s="102"/>
      <c r="K51" s="102"/>
      <c r="L51" s="57">
        <f>L16+L18+L30+L39+L49</f>
        <v>73105.395743489993</v>
      </c>
      <c r="M51" s="143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57">
        <f>X16+X18+X30+X39+X49</f>
        <v>31557.564447749999</v>
      </c>
      <c r="Y51" s="103" t="s">
        <v>1</v>
      </c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57">
        <f>AJ16+AJ18+AJ30+AJ39+AJ49</f>
        <v>12631.285319849998</v>
      </c>
      <c r="AK51" s="143"/>
      <c r="AL51" s="102"/>
      <c r="AM51" s="102"/>
      <c r="AN51" s="102"/>
      <c r="AO51" s="102"/>
      <c r="AP51" s="102" t="s">
        <v>1</v>
      </c>
      <c r="AQ51" s="102"/>
      <c r="AR51" s="102"/>
      <c r="AS51" s="102"/>
      <c r="AT51" s="102"/>
      <c r="AU51" s="102"/>
      <c r="AV51" s="57">
        <f>AV16+AV18+AV30+AV39+AV49</f>
        <v>4468.3761575999997</v>
      </c>
      <c r="AW51" s="103" t="s">
        <v>1</v>
      </c>
      <c r="AX51" s="102"/>
      <c r="AY51" s="102"/>
      <c r="AZ51" s="102"/>
      <c r="BA51" s="102"/>
      <c r="BB51" s="102"/>
      <c r="BC51" s="102"/>
      <c r="BD51" s="102" t="s">
        <v>1</v>
      </c>
      <c r="BE51" s="102"/>
      <c r="BF51" s="102"/>
      <c r="BG51" s="102"/>
      <c r="BH51" s="57">
        <f>BH16+BH18+BH30+BH39+BH49</f>
        <v>24448.169818290004</v>
      </c>
    </row>
    <row r="52" spans="1:63" ht="20.25" customHeight="1" thickBot="1">
      <c r="A52" s="596" t="s">
        <v>54</v>
      </c>
      <c r="B52" s="597"/>
      <c r="C52" s="597"/>
      <c r="D52" s="597"/>
      <c r="E52" s="597"/>
      <c r="F52" s="597"/>
      <c r="G52" s="597"/>
      <c r="H52" s="24"/>
      <c r="I52" s="24"/>
      <c r="J52" s="24" t="s">
        <v>1</v>
      </c>
      <c r="K52" s="24" t="s">
        <v>1</v>
      </c>
      <c r="L52" s="276" t="s">
        <v>21</v>
      </c>
      <c r="M52" s="596" t="s">
        <v>54</v>
      </c>
      <c r="N52" s="598"/>
      <c r="O52" s="598"/>
      <c r="P52" s="598"/>
      <c r="Q52" s="598"/>
      <c r="R52" s="598"/>
      <c r="S52" s="598"/>
      <c r="T52" s="343"/>
      <c r="U52" s="26"/>
      <c r="V52" s="26"/>
      <c r="W52" s="26" t="s">
        <v>1</v>
      </c>
      <c r="X52" s="27"/>
      <c r="Y52" s="596" t="s">
        <v>54</v>
      </c>
      <c r="Z52" s="598"/>
      <c r="AA52" s="598"/>
      <c r="AB52" s="598"/>
      <c r="AC52" s="598"/>
      <c r="AD52" s="598"/>
      <c r="AE52" s="598"/>
      <c r="AF52" s="350"/>
      <c r="AG52" s="26"/>
      <c r="AH52" s="26"/>
      <c r="AI52" s="26" t="s">
        <v>1</v>
      </c>
      <c r="AJ52" s="27"/>
      <c r="AK52" s="596" t="s">
        <v>54</v>
      </c>
      <c r="AL52" s="598"/>
      <c r="AM52" s="598"/>
      <c r="AN52" s="598"/>
      <c r="AO52" s="598"/>
      <c r="AP52" s="598"/>
      <c r="AQ52" s="598"/>
      <c r="AR52" s="28"/>
      <c r="AS52" s="26" t="s">
        <v>1</v>
      </c>
      <c r="AT52" s="26"/>
      <c r="AU52" s="26" t="s">
        <v>1</v>
      </c>
      <c r="AV52" s="27"/>
      <c r="AW52" s="596" t="s">
        <v>54</v>
      </c>
      <c r="AX52" s="598"/>
      <c r="AY52" s="598"/>
      <c r="AZ52" s="598"/>
      <c r="BA52" s="598"/>
      <c r="BB52" s="598"/>
      <c r="BC52" s="598"/>
      <c r="BD52" s="28"/>
      <c r="BE52" s="26" t="s">
        <v>1</v>
      </c>
      <c r="BF52" s="26"/>
      <c r="BG52" s="26" t="s">
        <v>1</v>
      </c>
      <c r="BH52" s="27"/>
    </row>
    <row r="53" spans="1:63" s="509" customFormat="1" ht="37.5">
      <c r="A53" s="547" t="s">
        <v>55</v>
      </c>
      <c r="B53" s="548">
        <f t="shared" ref="B53:K57" si="155">N53+Z53+AL53+AX53</f>
        <v>127.62</v>
      </c>
      <c r="C53" s="549">
        <f t="shared" si="155"/>
        <v>1190.2956686000002</v>
      </c>
      <c r="D53" s="513">
        <f>P53+AB53+AN53+AZ53</f>
        <v>27.39</v>
      </c>
      <c r="E53" s="514">
        <f t="shared" si="155"/>
        <v>253.75269809999998</v>
      </c>
      <c r="F53" s="515">
        <f t="shared" si="155"/>
        <v>1206.0999999999999</v>
      </c>
      <c r="G53" s="516">
        <f t="shared" si="155"/>
        <v>94.099921999999992</v>
      </c>
      <c r="H53" s="517">
        <f t="shared" si="155"/>
        <v>11970.5</v>
      </c>
      <c r="I53" s="512">
        <f t="shared" si="155"/>
        <v>67.486410000000006</v>
      </c>
      <c r="J53" s="515">
        <f t="shared" si="155"/>
        <v>923.6</v>
      </c>
      <c r="K53" s="549">
        <f t="shared" si="155"/>
        <v>14.132824000000003</v>
      </c>
      <c r="L53" s="518">
        <f t="shared" ref="L53:L59" si="156">C53+E53+G53+I53+K53</f>
        <v>1619.7675227000002</v>
      </c>
      <c r="M53" s="550" t="s">
        <v>55</v>
      </c>
      <c r="N53" s="551">
        <v>60</v>
      </c>
      <c r="O53" s="552">
        <f>N53*9163.19/1000</f>
        <v>549.79140000000007</v>
      </c>
      <c r="P53" s="553">
        <v>19.54</v>
      </c>
      <c r="Q53" s="552">
        <f>P53*9163.19/1000</f>
        <v>179.04873259999999</v>
      </c>
      <c r="R53" s="553">
        <v>753.8</v>
      </c>
      <c r="S53" s="554">
        <f>R53*78.02/1000</f>
        <v>58.811475999999992</v>
      </c>
      <c r="T53" s="555">
        <v>3180.5</v>
      </c>
      <c r="U53" s="556">
        <f t="shared" ref="U53:U58" si="157">T53*5.5/1000</f>
        <v>17.492750000000001</v>
      </c>
      <c r="V53" s="557">
        <v>473.4</v>
      </c>
      <c r="W53" s="554">
        <f t="shared" ref="W53" si="158">V53*15.14/1000</f>
        <v>7.1672760000000002</v>
      </c>
      <c r="X53" s="521">
        <f t="shared" ref="X53:X58" si="159">O53+Q53+S53+U53+W53</f>
        <v>812.31163460000005</v>
      </c>
      <c r="Y53" s="550" t="s">
        <v>55</v>
      </c>
      <c r="Z53" s="553">
        <v>17.899999999999999</v>
      </c>
      <c r="AA53" s="558">
        <f>Z53*9163.19/1000</f>
        <v>164.02110099999999</v>
      </c>
      <c r="AB53" s="553">
        <v>1.25</v>
      </c>
      <c r="AC53" s="558">
        <f>AB53*9163.19/1000</f>
        <v>11.4539875</v>
      </c>
      <c r="AD53" s="553">
        <v>238.7</v>
      </c>
      <c r="AE53" s="556">
        <f>AD53*78.02/1000</f>
        <v>18.623373999999998</v>
      </c>
      <c r="AF53" s="555">
        <v>2449</v>
      </c>
      <c r="AG53" s="556">
        <f t="shared" ref="AG53:AG58" si="160">AF53*5.5/1000</f>
        <v>13.4695</v>
      </c>
      <c r="AH53" s="553">
        <v>236.6</v>
      </c>
      <c r="AI53" s="556">
        <f t="shared" ref="AI53" si="161">AH53*15.14/1000</f>
        <v>3.5821240000000003</v>
      </c>
      <c r="AJ53" s="521">
        <f t="shared" ref="AJ53:AJ58" si="162">AA53+AC53+AE53+AG53+AI53</f>
        <v>211.15008649999999</v>
      </c>
      <c r="AK53" s="550" t="s">
        <v>55</v>
      </c>
      <c r="AL53" s="553">
        <v>4.3899999999999997</v>
      </c>
      <c r="AM53" s="552">
        <f>AL53*9583.33/1000</f>
        <v>42.070818699999997</v>
      </c>
      <c r="AN53" s="559">
        <v>1</v>
      </c>
      <c r="AO53" s="552">
        <f>AN53*9583.33/1000</f>
        <v>9.5833300000000001</v>
      </c>
      <c r="AP53" s="553">
        <v>180.5</v>
      </c>
      <c r="AQ53" s="554">
        <f>AP53*78.02/1000</f>
        <v>14.082609999999999</v>
      </c>
      <c r="AR53" s="560">
        <v>2558</v>
      </c>
      <c r="AS53" s="561">
        <f t="shared" ref="AS53:AS58" si="163">AR53*5.76/1000</f>
        <v>14.734080000000001</v>
      </c>
      <c r="AT53" s="553">
        <f>AP53</f>
        <v>180.5</v>
      </c>
      <c r="AU53" s="554">
        <f>AT53*15.84/1000</f>
        <v>2.8591199999999999</v>
      </c>
      <c r="AV53" s="521">
        <f t="shared" ref="AV53:AV58" si="164">AM53+AO53+AQ53+AS53+AU53</f>
        <v>83.329958700000006</v>
      </c>
      <c r="AW53" s="550" t="s">
        <v>55</v>
      </c>
      <c r="AX53" s="553">
        <v>45.33</v>
      </c>
      <c r="AY53" s="552">
        <f>AX53*9583.33/1000</f>
        <v>434.41234889999998</v>
      </c>
      <c r="AZ53" s="559">
        <v>5.6</v>
      </c>
      <c r="BA53" s="552">
        <f>AZ53*9583.33/1000</f>
        <v>53.666647999999995</v>
      </c>
      <c r="BB53" s="553">
        <v>33.1</v>
      </c>
      <c r="BC53" s="554">
        <f>BB53*78.02/1000</f>
        <v>2.582462</v>
      </c>
      <c r="BD53" s="555">
        <v>3783</v>
      </c>
      <c r="BE53" s="556">
        <f t="shared" ref="BE53:BE58" si="165">BD53*5.76/1000</f>
        <v>21.79008</v>
      </c>
      <c r="BF53" s="559">
        <f>BB53</f>
        <v>33.1</v>
      </c>
      <c r="BG53" s="554">
        <f>BF53*15.84/1000</f>
        <v>0.52430399999999999</v>
      </c>
      <c r="BH53" s="521">
        <f t="shared" ref="BH53:BH58" si="166">AY53+BA53+BC53+BE53+BG53</f>
        <v>512.97584290000009</v>
      </c>
    </row>
    <row r="54" spans="1:63" s="539" customFormat="1" ht="37.5">
      <c r="A54" s="523" t="s">
        <v>56</v>
      </c>
      <c r="B54" s="540">
        <f t="shared" si="155"/>
        <v>50.09</v>
      </c>
      <c r="C54" s="541">
        <f t="shared" si="155"/>
        <v>221.18214769999997</v>
      </c>
      <c r="D54" s="526">
        <f t="shared" si="155"/>
        <v>1.6</v>
      </c>
      <c r="E54" s="527">
        <f t="shared" si="155"/>
        <v>7.0832079999999999</v>
      </c>
      <c r="F54" s="528">
        <f t="shared" si="155"/>
        <v>97.22</v>
      </c>
      <c r="G54" s="529">
        <f t="shared" si="155"/>
        <v>5.9192396999999994</v>
      </c>
      <c r="H54" s="530">
        <f t="shared" si="155"/>
        <v>5199.8999999999996</v>
      </c>
      <c r="I54" s="525">
        <f t="shared" si="155"/>
        <v>29.267650000000003</v>
      </c>
      <c r="J54" s="528">
        <f t="shared" si="155"/>
        <v>0</v>
      </c>
      <c r="K54" s="541">
        <f t="shared" si="155"/>
        <v>0</v>
      </c>
      <c r="L54" s="542">
        <f t="shared" si="156"/>
        <v>263.45224539999998</v>
      </c>
      <c r="M54" s="532" t="s">
        <v>56</v>
      </c>
      <c r="N54" s="533">
        <v>21.7</v>
      </c>
      <c r="O54" s="534">
        <f>N54*4339.98/1000</f>
        <v>94.177565999999985</v>
      </c>
      <c r="P54" s="535">
        <v>0.4</v>
      </c>
      <c r="Q54" s="534">
        <f>P54*4339.98/1000</f>
        <v>1.735992</v>
      </c>
      <c r="R54" s="535">
        <v>24.31</v>
      </c>
      <c r="S54" s="536">
        <f>R54*60.7/1000</f>
        <v>1.475617</v>
      </c>
      <c r="T54" s="537">
        <v>1282.9000000000001</v>
      </c>
      <c r="U54" s="536">
        <f t="shared" si="157"/>
        <v>7.0559500000000011</v>
      </c>
      <c r="V54" s="535">
        <v>0</v>
      </c>
      <c r="W54" s="536">
        <v>0</v>
      </c>
      <c r="X54" s="538">
        <f t="shared" si="159"/>
        <v>104.44512499999998</v>
      </c>
      <c r="Y54" s="532" t="s">
        <v>56</v>
      </c>
      <c r="Z54" s="535">
        <v>6.6</v>
      </c>
      <c r="AA54" s="534">
        <f>Z54*4339.98/1000</f>
        <v>28.643867999999994</v>
      </c>
      <c r="AB54" s="535">
        <v>0.4</v>
      </c>
      <c r="AC54" s="534">
        <f>AB54*4339.98/1000</f>
        <v>1.735992</v>
      </c>
      <c r="AD54" s="535">
        <v>24.3</v>
      </c>
      <c r="AE54" s="536">
        <f>AD54*60.7/1000</f>
        <v>1.4750100000000002</v>
      </c>
      <c r="AF54" s="537">
        <v>1347</v>
      </c>
      <c r="AG54" s="536">
        <f t="shared" si="160"/>
        <v>7.4085000000000001</v>
      </c>
      <c r="AH54" s="535">
        <v>0</v>
      </c>
      <c r="AI54" s="536">
        <v>0</v>
      </c>
      <c r="AJ54" s="538">
        <f t="shared" si="162"/>
        <v>39.263369999999995</v>
      </c>
      <c r="AK54" s="532" t="s">
        <v>56</v>
      </c>
      <c r="AL54" s="535">
        <v>2.19</v>
      </c>
      <c r="AM54" s="534">
        <f>AL54*4514.03/1000</f>
        <v>9.8857256999999983</v>
      </c>
      <c r="AN54" s="543">
        <v>0.4</v>
      </c>
      <c r="AO54" s="534">
        <f>AN54*4514.03/1000</f>
        <v>1.805612</v>
      </c>
      <c r="AP54" s="535">
        <v>24.31</v>
      </c>
      <c r="AQ54" s="536">
        <f>AP54*61.07/1000</f>
        <v>1.4846116999999999</v>
      </c>
      <c r="AR54" s="544">
        <v>1250</v>
      </c>
      <c r="AS54" s="545">
        <f t="shared" si="163"/>
        <v>7.2</v>
      </c>
      <c r="AT54" s="546">
        <v>0</v>
      </c>
      <c r="AU54" s="536">
        <v>0</v>
      </c>
      <c r="AV54" s="538">
        <f t="shared" si="164"/>
        <v>20.3759494</v>
      </c>
      <c r="AW54" s="532" t="s">
        <v>56</v>
      </c>
      <c r="AX54" s="535">
        <v>19.600000000000001</v>
      </c>
      <c r="AY54" s="534">
        <f t="shared" ref="AY54:AY55" si="167">AX54*4514.03/1000</f>
        <v>88.474987999999996</v>
      </c>
      <c r="AZ54" s="543">
        <v>0.4</v>
      </c>
      <c r="BA54" s="534">
        <f>AZ54*4514.03/1000</f>
        <v>1.805612</v>
      </c>
      <c r="BB54" s="535">
        <v>24.3</v>
      </c>
      <c r="BC54" s="536">
        <f>BB54*61.07/1000</f>
        <v>1.4840009999999999</v>
      </c>
      <c r="BD54" s="537">
        <v>1320</v>
      </c>
      <c r="BE54" s="536">
        <f t="shared" si="165"/>
        <v>7.6032000000000002</v>
      </c>
      <c r="BF54" s="543">
        <v>0</v>
      </c>
      <c r="BG54" s="536">
        <v>0</v>
      </c>
      <c r="BH54" s="538">
        <f t="shared" si="166"/>
        <v>99.367801</v>
      </c>
    </row>
    <row r="55" spans="1:63" s="539" customFormat="1" ht="18.75">
      <c r="A55" s="523" t="s">
        <v>41</v>
      </c>
      <c r="B55" s="540">
        <f t="shared" si="155"/>
        <v>33.269999999999996</v>
      </c>
      <c r="C55" s="541">
        <f t="shared" si="155"/>
        <v>146.9096381</v>
      </c>
      <c r="D55" s="526">
        <f t="shared" si="155"/>
        <v>0</v>
      </c>
      <c r="E55" s="527">
        <f t="shared" si="155"/>
        <v>0</v>
      </c>
      <c r="F55" s="528">
        <f t="shared" si="155"/>
        <v>0</v>
      </c>
      <c r="G55" s="529">
        <f t="shared" si="155"/>
        <v>0</v>
      </c>
      <c r="H55" s="530">
        <f t="shared" si="155"/>
        <v>4498</v>
      </c>
      <c r="I55" s="525">
        <f t="shared" si="155"/>
        <v>25.129753999999998</v>
      </c>
      <c r="J55" s="528">
        <f t="shared" si="155"/>
        <v>0</v>
      </c>
      <c r="K55" s="541">
        <f t="shared" si="155"/>
        <v>0</v>
      </c>
      <c r="L55" s="542">
        <f t="shared" si="156"/>
        <v>172.03939209999999</v>
      </c>
      <c r="M55" s="532" t="s">
        <v>41</v>
      </c>
      <c r="N55" s="533">
        <v>14.4</v>
      </c>
      <c r="O55" s="534">
        <f>N55*4339.98/1000</f>
        <v>62.49571199999999</v>
      </c>
      <c r="P55" s="535">
        <v>0</v>
      </c>
      <c r="Q55" s="534">
        <f>P55*4339.98/1000</f>
        <v>0</v>
      </c>
      <c r="R55" s="535">
        <v>0</v>
      </c>
      <c r="S55" s="536">
        <f>R55*60.7/1000</f>
        <v>0</v>
      </c>
      <c r="T55" s="537">
        <v>828.1</v>
      </c>
      <c r="U55" s="536">
        <f t="shared" si="157"/>
        <v>4.5545499999999999</v>
      </c>
      <c r="V55" s="535">
        <f t="shared" ref="V55:V58" si="168">R55</f>
        <v>0</v>
      </c>
      <c r="W55" s="536">
        <v>0</v>
      </c>
      <c r="X55" s="538">
        <f t="shared" si="159"/>
        <v>67.050261999999989</v>
      </c>
      <c r="Y55" s="532" t="s">
        <v>41</v>
      </c>
      <c r="Z55" s="535">
        <v>4.4000000000000004</v>
      </c>
      <c r="AA55" s="534">
        <f>Z55*4339.98/1000</f>
        <v>19.095912000000002</v>
      </c>
      <c r="AB55" s="535">
        <v>0</v>
      </c>
      <c r="AC55" s="534">
        <f>AB55*4339.98/1000</f>
        <v>0</v>
      </c>
      <c r="AD55" s="535">
        <v>0</v>
      </c>
      <c r="AE55" s="536">
        <f>AD55*60.7/1000</f>
        <v>0</v>
      </c>
      <c r="AF55" s="537">
        <v>2167</v>
      </c>
      <c r="AG55" s="536">
        <f t="shared" si="160"/>
        <v>11.9185</v>
      </c>
      <c r="AH55" s="535">
        <v>0</v>
      </c>
      <c r="AI55" s="536">
        <v>0</v>
      </c>
      <c r="AJ55" s="538">
        <f t="shared" si="162"/>
        <v>31.014412</v>
      </c>
      <c r="AK55" s="532" t="s">
        <v>41</v>
      </c>
      <c r="AL55" s="535">
        <v>1.47</v>
      </c>
      <c r="AM55" s="534">
        <f>AL55*4514.03/1000</f>
        <v>6.6356240999999994</v>
      </c>
      <c r="AN55" s="543">
        <v>0</v>
      </c>
      <c r="AO55" s="534">
        <f>AN55*4514.03/1000</f>
        <v>0</v>
      </c>
      <c r="AP55" s="535">
        <v>0</v>
      </c>
      <c r="AQ55" s="536">
        <f>AP55*61.07/1000</f>
        <v>0</v>
      </c>
      <c r="AR55" s="544">
        <v>600</v>
      </c>
      <c r="AS55" s="545">
        <f t="shared" si="163"/>
        <v>3.456</v>
      </c>
      <c r="AT55" s="535">
        <f t="shared" ref="AT55:AT57" si="169">AP55</f>
        <v>0</v>
      </c>
      <c r="AU55" s="536">
        <v>0</v>
      </c>
      <c r="AV55" s="538">
        <f t="shared" si="164"/>
        <v>10.091624099999999</v>
      </c>
      <c r="AW55" s="532" t="s">
        <v>41</v>
      </c>
      <c r="AX55" s="535">
        <v>13</v>
      </c>
      <c r="AY55" s="534">
        <f t="shared" si="167"/>
        <v>58.682389999999998</v>
      </c>
      <c r="AZ55" s="543">
        <v>0</v>
      </c>
      <c r="BA55" s="534">
        <f>AZ55*4514.03/1000</f>
        <v>0</v>
      </c>
      <c r="BB55" s="535">
        <v>0</v>
      </c>
      <c r="BC55" s="536">
        <f>BB55*61.07/1000</f>
        <v>0</v>
      </c>
      <c r="BD55" s="537">
        <v>902.9</v>
      </c>
      <c r="BE55" s="536">
        <f t="shared" si="165"/>
        <v>5.200704</v>
      </c>
      <c r="BF55" s="543">
        <v>0</v>
      </c>
      <c r="BG55" s="536">
        <v>0</v>
      </c>
      <c r="BH55" s="538">
        <f t="shared" si="166"/>
        <v>63.883094</v>
      </c>
    </row>
    <row r="56" spans="1:63" s="580" customFormat="1" ht="37.5">
      <c r="A56" s="562" t="s">
        <v>57</v>
      </c>
      <c r="B56" s="563">
        <f t="shared" si="155"/>
        <v>109.37</v>
      </c>
      <c r="C56" s="564">
        <f>O56+AA56+AM56+AY56</f>
        <v>653.25978170000008</v>
      </c>
      <c r="D56" s="565">
        <f t="shared" si="155"/>
        <v>0</v>
      </c>
      <c r="E56" s="566">
        <f t="shared" si="155"/>
        <v>0</v>
      </c>
      <c r="F56" s="567">
        <f t="shared" si="155"/>
        <v>31.04</v>
      </c>
      <c r="G56" s="564">
        <f t="shared" si="155"/>
        <v>1.5451623999999999</v>
      </c>
      <c r="H56" s="568">
        <f t="shared" si="155"/>
        <v>6462.1200000000008</v>
      </c>
      <c r="I56" s="566">
        <f t="shared" si="155"/>
        <v>36.647367200000005</v>
      </c>
      <c r="J56" s="567">
        <f t="shared" si="155"/>
        <v>0</v>
      </c>
      <c r="K56" s="564">
        <f t="shared" si="155"/>
        <v>0</v>
      </c>
      <c r="L56" s="569">
        <f t="shared" si="156"/>
        <v>691.45231130000002</v>
      </c>
      <c r="M56" s="570" t="s">
        <v>57</v>
      </c>
      <c r="N56" s="571">
        <v>38</v>
      </c>
      <c r="O56" s="572">
        <f>N56*5920.11/1000</f>
        <v>224.96418</v>
      </c>
      <c r="P56" s="573">
        <v>0</v>
      </c>
      <c r="Q56" s="572">
        <f>P56*5290.11/1000</f>
        <v>0</v>
      </c>
      <c r="R56" s="573">
        <v>7.7</v>
      </c>
      <c r="S56" s="574">
        <f>R56*48.86/1000</f>
        <v>0.376222</v>
      </c>
      <c r="T56" s="575">
        <v>968.4</v>
      </c>
      <c r="U56" s="572">
        <f t="shared" si="157"/>
        <v>5.3262</v>
      </c>
      <c r="V56" s="573">
        <v>0</v>
      </c>
      <c r="W56" s="572">
        <v>0</v>
      </c>
      <c r="X56" s="569">
        <f t="shared" si="159"/>
        <v>230.66660200000001</v>
      </c>
      <c r="Y56" s="570" t="s">
        <v>57</v>
      </c>
      <c r="Z56" s="573">
        <v>25.04</v>
      </c>
      <c r="AA56" s="572">
        <f>Z56*5920.11/1000</f>
        <v>148.2395544</v>
      </c>
      <c r="AB56" s="573">
        <v>0</v>
      </c>
      <c r="AC56" s="572">
        <f>AB56*5920.11/1000</f>
        <v>0</v>
      </c>
      <c r="AD56" s="573">
        <v>8.6999999999999993</v>
      </c>
      <c r="AE56" s="574">
        <f>AD56*48.86/1000</f>
        <v>0.42508199999999996</v>
      </c>
      <c r="AF56" s="575">
        <v>1241</v>
      </c>
      <c r="AG56" s="572">
        <f t="shared" si="160"/>
        <v>6.8254999999999999</v>
      </c>
      <c r="AH56" s="573">
        <v>0</v>
      </c>
      <c r="AI56" s="572">
        <v>0</v>
      </c>
      <c r="AJ56" s="576">
        <f t="shared" si="162"/>
        <v>155.49013640000001</v>
      </c>
      <c r="AK56" s="570" t="s">
        <v>57</v>
      </c>
      <c r="AL56" s="573">
        <v>7.33</v>
      </c>
      <c r="AM56" s="572">
        <f>AL56*6044.81/1000</f>
        <v>44.308457300000001</v>
      </c>
      <c r="AN56" s="577">
        <v>0</v>
      </c>
      <c r="AO56" s="572">
        <f>AN56*6044.81/1000</f>
        <v>0</v>
      </c>
      <c r="AP56" s="573">
        <v>8.84</v>
      </c>
      <c r="AQ56" s="574">
        <f>AP56*50.81/1000</f>
        <v>0.44916040000000002</v>
      </c>
      <c r="AR56" s="578">
        <v>3135.32</v>
      </c>
      <c r="AS56" s="579">
        <f t="shared" si="163"/>
        <v>18.0594432</v>
      </c>
      <c r="AT56" s="573">
        <v>0</v>
      </c>
      <c r="AU56" s="572">
        <v>0</v>
      </c>
      <c r="AV56" s="569">
        <f t="shared" si="164"/>
        <v>62.817060900000001</v>
      </c>
      <c r="AW56" s="570" t="s">
        <v>57</v>
      </c>
      <c r="AX56" s="573">
        <v>39</v>
      </c>
      <c r="AY56" s="572">
        <f>AX56*6044.81/1000</f>
        <v>235.74759000000003</v>
      </c>
      <c r="AZ56" s="577">
        <v>0</v>
      </c>
      <c r="BA56" s="572">
        <f>AZ56*6044.81/1000</f>
        <v>0</v>
      </c>
      <c r="BB56" s="573">
        <v>5.8</v>
      </c>
      <c r="BC56" s="574">
        <f>BB56*50.81/1000</f>
        <v>0.29469799999999996</v>
      </c>
      <c r="BD56" s="575">
        <v>1117.4000000000001</v>
      </c>
      <c r="BE56" s="572">
        <f t="shared" si="165"/>
        <v>6.4362240000000002</v>
      </c>
      <c r="BF56" s="577">
        <v>0</v>
      </c>
      <c r="BG56" s="572">
        <v>0</v>
      </c>
      <c r="BH56" s="576">
        <f t="shared" si="166"/>
        <v>242.47851200000005</v>
      </c>
    </row>
    <row r="57" spans="1:63" s="322" customFormat="1" ht="18.75">
      <c r="A57" s="309" t="s">
        <v>58</v>
      </c>
      <c r="B57" s="310">
        <f>N57+Z57+AL57+AX57</f>
        <v>93.6</v>
      </c>
      <c r="C57" s="311">
        <f>O57+AA57+AM57+AY57</f>
        <v>396.44212399999998</v>
      </c>
      <c r="D57" s="312">
        <f t="shared" si="155"/>
        <v>6.742</v>
      </c>
      <c r="E57" s="313">
        <f t="shared" si="155"/>
        <v>28.245867819999994</v>
      </c>
      <c r="F57" s="314">
        <f t="shared" si="155"/>
        <v>54.3</v>
      </c>
      <c r="G57" s="311">
        <f t="shared" si="155"/>
        <v>3.0331979999999996</v>
      </c>
      <c r="H57" s="312">
        <f t="shared" si="155"/>
        <v>11344.8</v>
      </c>
      <c r="I57" s="313">
        <f t="shared" si="155"/>
        <v>63.602072</v>
      </c>
      <c r="J57" s="314">
        <f t="shared" si="155"/>
        <v>54.3</v>
      </c>
      <c r="K57" s="311">
        <f t="shared" si="155"/>
        <v>1.5763889999999998</v>
      </c>
      <c r="L57" s="315">
        <f t="shared" si="156"/>
        <v>492.89965082000003</v>
      </c>
      <c r="M57" s="316" t="s">
        <v>58</v>
      </c>
      <c r="N57" s="338">
        <v>43.7</v>
      </c>
      <c r="O57" s="307">
        <f>N57*4171.4/1000</f>
        <v>182.29017999999999</v>
      </c>
      <c r="P57" s="342">
        <v>0.4</v>
      </c>
      <c r="Q57" s="307">
        <f>P57*4171.4/1000</f>
        <v>1.66856</v>
      </c>
      <c r="R57" s="342">
        <v>18</v>
      </c>
      <c r="S57" s="318">
        <f>R57*55.86/1000</f>
        <v>1.0054799999999999</v>
      </c>
      <c r="T57" s="407">
        <v>4267.6000000000004</v>
      </c>
      <c r="U57" s="331">
        <f t="shared" si="157"/>
        <v>23.471800000000002</v>
      </c>
      <c r="V57" s="342">
        <f t="shared" si="168"/>
        <v>18</v>
      </c>
      <c r="W57" s="318">
        <f t="shared" ref="W57:W58" si="170">V57*28.57/1000</f>
        <v>0.51425999999999994</v>
      </c>
      <c r="X57" s="315">
        <f t="shared" si="159"/>
        <v>208.95028000000002</v>
      </c>
      <c r="Y57" s="316" t="s">
        <v>58</v>
      </c>
      <c r="Z57" s="342">
        <v>13.5</v>
      </c>
      <c r="AA57" s="307">
        <f>Z57*4171.4/1000</f>
        <v>56.313899999999997</v>
      </c>
      <c r="AB57" s="342">
        <v>5.6</v>
      </c>
      <c r="AC57" s="307">
        <f>AB57*4171.4/1000</f>
        <v>23.359839999999995</v>
      </c>
      <c r="AD57" s="342">
        <v>14.9</v>
      </c>
      <c r="AE57" s="318">
        <f>AD57*55.86/1000</f>
        <v>0.832314</v>
      </c>
      <c r="AF57" s="407">
        <v>2440</v>
      </c>
      <c r="AG57" s="331">
        <f t="shared" si="160"/>
        <v>13.42</v>
      </c>
      <c r="AH57" s="342">
        <f>AD57</f>
        <v>14.9</v>
      </c>
      <c r="AI57" s="318">
        <f>AH57*28.57/1000</f>
        <v>0.42569300000000004</v>
      </c>
      <c r="AJ57" s="321">
        <f t="shared" si="162"/>
        <v>94.351746999999989</v>
      </c>
      <c r="AK57" s="316" t="s">
        <v>58</v>
      </c>
      <c r="AL57" s="317">
        <v>3.6</v>
      </c>
      <c r="AM57" s="307">
        <f>AL57*4336.21/1000</f>
        <v>15.610355999999999</v>
      </c>
      <c r="AN57" s="308">
        <v>0.34200000000000003</v>
      </c>
      <c r="AO57" s="307">
        <f>AN57*4336.21/1000</f>
        <v>1.4829838200000001</v>
      </c>
      <c r="AP57" s="317">
        <v>10.7</v>
      </c>
      <c r="AQ57" s="318">
        <f>AP57*55.86/1000</f>
        <v>0.59770199999999996</v>
      </c>
      <c r="AR57" s="319">
        <v>2227.1999999999998</v>
      </c>
      <c r="AS57" s="320">
        <f t="shared" si="163"/>
        <v>12.828671999999999</v>
      </c>
      <c r="AT57" s="317">
        <f t="shared" si="169"/>
        <v>10.7</v>
      </c>
      <c r="AU57" s="318">
        <f t="shared" ref="AU57:AU58" si="171">AT57*29.74/1000</f>
        <v>0.31821799999999995</v>
      </c>
      <c r="AV57" s="315">
        <f t="shared" si="164"/>
        <v>30.837931820000001</v>
      </c>
      <c r="AW57" s="316" t="s">
        <v>58</v>
      </c>
      <c r="AX57" s="317">
        <v>32.799999999999997</v>
      </c>
      <c r="AY57" s="307">
        <f>AX57*4336.21/1000</f>
        <v>142.227688</v>
      </c>
      <c r="AZ57" s="308">
        <v>0.4</v>
      </c>
      <c r="BA57" s="307">
        <f>AZ57*4336.21/1000</f>
        <v>1.7344840000000001</v>
      </c>
      <c r="BB57" s="317">
        <v>10.7</v>
      </c>
      <c r="BC57" s="318">
        <f>BB57*55.86/1000</f>
        <v>0.59770199999999996</v>
      </c>
      <c r="BD57" s="438">
        <v>2410</v>
      </c>
      <c r="BE57" s="331">
        <f t="shared" si="165"/>
        <v>13.881600000000001</v>
      </c>
      <c r="BF57" s="308">
        <v>10.7</v>
      </c>
      <c r="BG57" s="318">
        <f t="shared" ref="BG57:BG58" si="172">BF57*29.74/1000</f>
        <v>0.31821799999999995</v>
      </c>
      <c r="BH57" s="321">
        <f t="shared" si="166"/>
        <v>158.759692</v>
      </c>
    </row>
    <row r="58" spans="1:63" s="322" customFormat="1" ht="19.5" thickBot="1">
      <c r="A58" s="323" t="s">
        <v>41</v>
      </c>
      <c r="B58" s="310">
        <f t="shared" ref="B58:K58" si="173">N58+Z58+AL58+AX58</f>
        <v>53.099999999999994</v>
      </c>
      <c r="C58" s="311">
        <f>O58+AA58+AM58+AY58</f>
        <v>225.81936199999996</v>
      </c>
      <c r="D58" s="312">
        <f t="shared" si="173"/>
        <v>0</v>
      </c>
      <c r="E58" s="313">
        <f t="shared" si="173"/>
        <v>0</v>
      </c>
      <c r="F58" s="314">
        <f t="shared" si="173"/>
        <v>15</v>
      </c>
      <c r="G58" s="311">
        <f t="shared" si="173"/>
        <v>0.83789999999999998</v>
      </c>
      <c r="H58" s="312">
        <f t="shared" si="173"/>
        <v>1844</v>
      </c>
      <c r="I58" s="313">
        <f t="shared" si="173"/>
        <v>10.62144</v>
      </c>
      <c r="J58" s="314">
        <f t="shared" si="173"/>
        <v>0</v>
      </c>
      <c r="K58" s="311">
        <f t="shared" si="173"/>
        <v>0</v>
      </c>
      <c r="L58" s="324">
        <f t="shared" si="156"/>
        <v>237.27870199999995</v>
      </c>
      <c r="M58" s="316" t="s">
        <v>41</v>
      </c>
      <c r="N58" s="339">
        <v>20.399999999999999</v>
      </c>
      <c r="O58" s="326">
        <f>N58*4171.4/1000</f>
        <v>85.096559999999982</v>
      </c>
      <c r="P58" s="127">
        <v>0</v>
      </c>
      <c r="Q58" s="326">
        <f>P58*4171.4/1000</f>
        <v>0</v>
      </c>
      <c r="R58" s="127">
        <v>0</v>
      </c>
      <c r="S58" s="328">
        <f>R58*55.86/1000</f>
        <v>0</v>
      </c>
      <c r="T58" s="302">
        <v>0</v>
      </c>
      <c r="U58" s="332">
        <f t="shared" si="157"/>
        <v>0</v>
      </c>
      <c r="V58" s="295">
        <f t="shared" si="168"/>
        <v>0</v>
      </c>
      <c r="W58" s="328">
        <f t="shared" si="170"/>
        <v>0</v>
      </c>
      <c r="X58" s="321">
        <f t="shared" si="159"/>
        <v>85.096559999999982</v>
      </c>
      <c r="Y58" s="316" t="s">
        <v>41</v>
      </c>
      <c r="Z58" s="127">
        <v>6.5</v>
      </c>
      <c r="AA58" s="326">
        <f>Z58*4171.4/1000</f>
        <v>27.114099999999997</v>
      </c>
      <c r="AB58" s="127">
        <v>0</v>
      </c>
      <c r="AC58" s="326">
        <f>AB58*4171.4/1000</f>
        <v>0</v>
      </c>
      <c r="AD58" s="127">
        <v>0</v>
      </c>
      <c r="AE58" s="328">
        <f>AD58*55.86/1000</f>
        <v>0</v>
      </c>
      <c r="AF58" s="302">
        <v>0</v>
      </c>
      <c r="AG58" s="332">
        <f t="shared" si="160"/>
        <v>0</v>
      </c>
      <c r="AH58" s="127">
        <v>0</v>
      </c>
      <c r="AI58" s="328">
        <f>AH58*28.57/1000</f>
        <v>0</v>
      </c>
      <c r="AJ58" s="321">
        <f t="shared" si="162"/>
        <v>27.114099999999997</v>
      </c>
      <c r="AK58" s="316" t="s">
        <v>41</v>
      </c>
      <c r="AL58" s="325">
        <v>2.5</v>
      </c>
      <c r="AM58" s="307">
        <f>AL58*4336.21/1000</f>
        <v>10.840525</v>
      </c>
      <c r="AN58" s="327">
        <v>0</v>
      </c>
      <c r="AO58" s="307">
        <f>AN58*4336.21/1000</f>
        <v>0</v>
      </c>
      <c r="AP58" s="325">
        <v>10</v>
      </c>
      <c r="AQ58" s="318">
        <f>AP58*55.86/1000</f>
        <v>0.55859999999999999</v>
      </c>
      <c r="AR58" s="329">
        <v>0</v>
      </c>
      <c r="AS58" s="320">
        <f t="shared" si="163"/>
        <v>0</v>
      </c>
      <c r="AT58" s="330"/>
      <c r="AU58" s="318">
        <f t="shared" si="171"/>
        <v>0</v>
      </c>
      <c r="AV58" s="321">
        <f t="shared" si="164"/>
        <v>11.399125</v>
      </c>
      <c r="AW58" s="316" t="s">
        <v>41</v>
      </c>
      <c r="AX58" s="325">
        <v>23.7</v>
      </c>
      <c r="AY58" s="307">
        <f>AX58*4336.21/1000</f>
        <v>102.76817699999999</v>
      </c>
      <c r="AZ58" s="327">
        <v>0</v>
      </c>
      <c r="BA58" s="307">
        <f>AZ58*4336.21/1000</f>
        <v>0</v>
      </c>
      <c r="BB58" s="325">
        <v>5</v>
      </c>
      <c r="BC58" s="318">
        <f>BB58*55.86/1000</f>
        <v>0.27929999999999999</v>
      </c>
      <c r="BD58" s="439">
        <v>1844</v>
      </c>
      <c r="BE58" s="332">
        <f t="shared" si="165"/>
        <v>10.62144</v>
      </c>
      <c r="BF58" s="327">
        <v>0</v>
      </c>
      <c r="BG58" s="318">
        <f t="shared" si="172"/>
        <v>0</v>
      </c>
      <c r="BH58" s="321">
        <f t="shared" si="166"/>
        <v>113.66891699999999</v>
      </c>
    </row>
    <row r="59" spans="1:63" ht="18" customHeight="1" thickBot="1">
      <c r="A59" s="173" t="s">
        <v>27</v>
      </c>
      <c r="B59" s="86">
        <f t="shared" ref="B59:K59" si="174">SUM(B53:B58)</f>
        <v>467.05000000000007</v>
      </c>
      <c r="C59" s="86">
        <f t="shared" si="174"/>
        <v>2833.9087221</v>
      </c>
      <c r="D59" s="86">
        <f t="shared" si="174"/>
        <v>35.731999999999999</v>
      </c>
      <c r="E59" s="86">
        <f t="shared" si="174"/>
        <v>289.08177391999999</v>
      </c>
      <c r="F59" s="86">
        <f t="shared" si="174"/>
        <v>1403.6599999999999</v>
      </c>
      <c r="G59" s="86">
        <f t="shared" si="174"/>
        <v>105.4354221</v>
      </c>
      <c r="H59" s="86">
        <f t="shared" si="174"/>
        <v>41319.320000000007</v>
      </c>
      <c r="I59" s="86">
        <f t="shared" si="174"/>
        <v>232.75469319999999</v>
      </c>
      <c r="J59" s="86">
        <f t="shared" si="174"/>
        <v>977.9</v>
      </c>
      <c r="K59" s="86">
        <f t="shared" si="174"/>
        <v>15.709213000000002</v>
      </c>
      <c r="L59" s="66">
        <f t="shared" si="156"/>
        <v>3476.8898243200001</v>
      </c>
      <c r="M59" s="173" t="s">
        <v>27</v>
      </c>
      <c r="N59" s="340">
        <f>SUM(N53:N58)</f>
        <v>198.20000000000002</v>
      </c>
      <c r="O59" s="175">
        <f t="shared" ref="O59:W59" si="175">SUM(O53:O58)</f>
        <v>1198.8155979999999</v>
      </c>
      <c r="P59" s="174">
        <f t="shared" si="175"/>
        <v>20.339999999999996</v>
      </c>
      <c r="Q59" s="174">
        <f t="shared" si="175"/>
        <v>182.45328460000002</v>
      </c>
      <c r="R59" s="174">
        <f t="shared" si="175"/>
        <v>803.81</v>
      </c>
      <c r="S59" s="174">
        <f t="shared" si="175"/>
        <v>61.668794999999989</v>
      </c>
      <c r="T59" s="176">
        <f t="shared" si="175"/>
        <v>10527.5</v>
      </c>
      <c r="U59" s="176">
        <f t="shared" si="175"/>
        <v>57.901250000000005</v>
      </c>
      <c r="V59" s="340">
        <f t="shared" si="175"/>
        <v>491.4</v>
      </c>
      <c r="W59" s="301">
        <f t="shared" si="175"/>
        <v>7.6815360000000004</v>
      </c>
      <c r="X59" s="175">
        <f>SUM(X53:X58)</f>
        <v>1508.5204635999999</v>
      </c>
      <c r="Y59" s="173" t="s">
        <v>27</v>
      </c>
      <c r="Z59" s="176">
        <f>SUM(Z53:Z58)</f>
        <v>73.94</v>
      </c>
      <c r="AA59" s="301">
        <f t="shared" ref="AA59:AI59" si="176">SUM(AA53:AA58)</f>
        <v>443.42843540000001</v>
      </c>
      <c r="AB59" s="176">
        <f t="shared" si="176"/>
        <v>7.25</v>
      </c>
      <c r="AC59" s="176">
        <f t="shared" si="176"/>
        <v>36.549819499999998</v>
      </c>
      <c r="AD59" s="176">
        <f t="shared" si="176"/>
        <v>286.59999999999997</v>
      </c>
      <c r="AE59" s="176">
        <f t="shared" si="176"/>
        <v>21.355779999999999</v>
      </c>
      <c r="AF59" s="176">
        <f t="shared" si="176"/>
        <v>9644</v>
      </c>
      <c r="AG59" s="176">
        <f t="shared" si="176"/>
        <v>53.042000000000002</v>
      </c>
      <c r="AH59" s="176">
        <f t="shared" si="176"/>
        <v>251.5</v>
      </c>
      <c r="AI59" s="301">
        <f t="shared" si="176"/>
        <v>4.0078170000000002</v>
      </c>
      <c r="AJ59" s="175">
        <f>SUM(AJ53:AJ58)</f>
        <v>558.38385190000008</v>
      </c>
      <c r="AK59" s="173" t="s">
        <v>27</v>
      </c>
      <c r="AL59" s="174">
        <f t="shared" ref="AL59:AU59" si="177">SUM(AL53:AL58)</f>
        <v>21.48</v>
      </c>
      <c r="AM59" s="175">
        <f t="shared" si="177"/>
        <v>129.35150679999998</v>
      </c>
      <c r="AN59" s="176">
        <f t="shared" si="177"/>
        <v>1.742</v>
      </c>
      <c r="AO59" s="174">
        <f t="shared" si="177"/>
        <v>12.87192582</v>
      </c>
      <c r="AP59" s="176">
        <f t="shared" si="177"/>
        <v>234.35</v>
      </c>
      <c r="AQ59" s="174">
        <f t="shared" si="177"/>
        <v>17.172684099999998</v>
      </c>
      <c r="AR59" s="176">
        <f t="shared" si="177"/>
        <v>9770.52</v>
      </c>
      <c r="AS59" s="174">
        <f t="shared" si="177"/>
        <v>56.278195199999999</v>
      </c>
      <c r="AT59" s="176">
        <f>SUM(AT53:AT58)</f>
        <v>191.2</v>
      </c>
      <c r="AU59" s="301">
        <f t="shared" si="177"/>
        <v>3.1773379999999998</v>
      </c>
      <c r="AV59" s="175">
        <f>SUM(AV53:AV58)</f>
        <v>218.85164992</v>
      </c>
      <c r="AW59" s="173" t="s">
        <v>27</v>
      </c>
      <c r="AX59" s="174">
        <f t="shared" ref="AX59:BG59" si="178">SUM(AX53:AX58)</f>
        <v>173.43</v>
      </c>
      <c r="AY59" s="175">
        <f t="shared" si="178"/>
        <v>1062.3131819</v>
      </c>
      <c r="AZ59" s="176">
        <f t="shared" si="178"/>
        <v>6.4</v>
      </c>
      <c r="BA59" s="174">
        <f t="shared" si="178"/>
        <v>57.206743999999993</v>
      </c>
      <c r="BB59" s="176">
        <f t="shared" si="178"/>
        <v>78.900000000000006</v>
      </c>
      <c r="BC59" s="174">
        <f t="shared" si="178"/>
        <v>5.2381630000000001</v>
      </c>
      <c r="BD59" s="176">
        <f t="shared" si="178"/>
        <v>11377.3</v>
      </c>
      <c r="BE59" s="176">
        <f t="shared" si="178"/>
        <v>65.533248</v>
      </c>
      <c r="BF59" s="176">
        <f t="shared" si="178"/>
        <v>43.8</v>
      </c>
      <c r="BG59" s="175">
        <f t="shared" si="178"/>
        <v>0.84252199999999999</v>
      </c>
      <c r="BH59" s="175">
        <f>SUM(BH53:BH58)</f>
        <v>1191.1338589000002</v>
      </c>
      <c r="BI59" s="67" t="e">
        <f>BH58+BH57+#REF!+BH56+BH55+BH54+#REF!+BH53</f>
        <v>#REF!</v>
      </c>
    </row>
    <row r="60" spans="1:63" ht="19.5" thickBot="1">
      <c r="A60" s="149"/>
      <c r="B60" s="102">
        <f>B56+B55+B54+B53</f>
        <v>320.35000000000002</v>
      </c>
      <c r="C60" s="102">
        <f>C56+C55+C54+C53</f>
        <v>2211.6472361000001</v>
      </c>
      <c r="D60" s="102">
        <f t="shared" ref="D60:K60" si="179">D56+D55+D54+D53</f>
        <v>28.990000000000002</v>
      </c>
      <c r="E60" s="102">
        <f t="shared" si="179"/>
        <v>260.83590609999999</v>
      </c>
      <c r="F60" s="102">
        <f t="shared" si="179"/>
        <v>1334.36</v>
      </c>
      <c r="G60" s="102">
        <f t="shared" si="179"/>
        <v>101.56432409999999</v>
      </c>
      <c r="H60" s="102">
        <f t="shared" si="179"/>
        <v>28130.52</v>
      </c>
      <c r="I60" s="102">
        <f t="shared" si="179"/>
        <v>158.53118120000002</v>
      </c>
      <c r="J60" s="102">
        <f t="shared" si="179"/>
        <v>923.6</v>
      </c>
      <c r="K60" s="102">
        <f t="shared" si="179"/>
        <v>14.132824000000003</v>
      </c>
      <c r="L60" s="57"/>
      <c r="M60" s="103"/>
      <c r="N60" s="177"/>
      <c r="O60" s="102"/>
      <c r="P60" s="177"/>
      <c r="Q60" s="102"/>
      <c r="R60" s="177"/>
      <c r="S60" s="102"/>
      <c r="T60" s="177"/>
      <c r="U60" s="177"/>
      <c r="V60" s="177"/>
      <c r="W60" s="177" t="s">
        <v>1</v>
      </c>
      <c r="X60" s="57" t="s">
        <v>1</v>
      </c>
      <c r="Y60" s="103"/>
      <c r="Z60" s="102"/>
      <c r="AA60" s="102"/>
      <c r="AB60" s="102"/>
      <c r="AC60" s="102"/>
      <c r="AD60" s="102"/>
      <c r="AE60" s="102"/>
      <c r="AF60" s="102"/>
      <c r="AG60" s="177"/>
      <c r="AH60" s="102"/>
      <c r="AI60" s="177"/>
      <c r="AJ60" s="57"/>
      <c r="AK60" s="103"/>
      <c r="AL60" s="102"/>
      <c r="AM60" s="102" t="s">
        <v>1</v>
      </c>
      <c r="AN60" s="102"/>
      <c r="AO60" s="102"/>
      <c r="AP60" s="102"/>
      <c r="AQ60" s="102"/>
      <c r="AR60" s="102"/>
      <c r="AS60" s="177"/>
      <c r="AT60" s="102"/>
      <c r="AU60" s="177" t="s">
        <v>1</v>
      </c>
      <c r="AV60" s="57" t="s">
        <v>1</v>
      </c>
      <c r="AW60" s="103"/>
      <c r="AX60" s="102"/>
      <c r="AY60" s="102"/>
      <c r="AZ60" s="102"/>
      <c r="BA60" s="102"/>
      <c r="BB60" s="102"/>
      <c r="BC60" s="102"/>
      <c r="BD60" s="102"/>
      <c r="BE60" s="177"/>
      <c r="BF60" s="102"/>
      <c r="BG60" s="177"/>
      <c r="BH60" s="57"/>
    </row>
    <row r="61" spans="1:63" ht="19.5" thickBot="1">
      <c r="A61" s="107" t="s">
        <v>59</v>
      </c>
      <c r="B61" s="86">
        <f t="shared" ref="B61:L61" si="180">B50+B59</f>
        <v>12266.4</v>
      </c>
      <c r="C61" s="88">
        <f t="shared" si="180"/>
        <v>61855.935755100007</v>
      </c>
      <c r="D61" s="89">
        <f t="shared" si="180"/>
        <v>735.01</v>
      </c>
      <c r="E61" s="87">
        <f t="shared" si="180"/>
        <v>4142.8035823299997</v>
      </c>
      <c r="F61" s="86">
        <f t="shared" si="180"/>
        <v>38044.933000000005</v>
      </c>
      <c r="G61" s="88">
        <f t="shared" si="180"/>
        <v>2321.2461321599994</v>
      </c>
      <c r="H61" s="89">
        <f t="shared" si="180"/>
        <v>1325065.27</v>
      </c>
      <c r="I61" s="87">
        <f t="shared" si="180"/>
        <v>7432.0922069999997</v>
      </c>
      <c r="J61" s="86">
        <f t="shared" si="180"/>
        <v>31928.693000000003</v>
      </c>
      <c r="K61" s="88">
        <f t="shared" si="180"/>
        <v>830.20789121999985</v>
      </c>
      <c r="L61" s="93">
        <f t="shared" si="180"/>
        <v>76582.285567809988</v>
      </c>
      <c r="M61" s="178" t="s">
        <v>59</v>
      </c>
      <c r="N61" s="91">
        <f t="shared" ref="N61:X61" si="181">N50+N59</f>
        <v>5778.08</v>
      </c>
      <c r="O61" s="91">
        <f t="shared" si="181"/>
        <v>28661.6602475</v>
      </c>
      <c r="P61" s="91">
        <f t="shared" si="181"/>
        <v>242.46099999999998</v>
      </c>
      <c r="Q61" s="91">
        <f t="shared" si="181"/>
        <v>1357.1401508899996</v>
      </c>
      <c r="R61" s="91">
        <f t="shared" si="181"/>
        <v>12344.481000000002</v>
      </c>
      <c r="S61" s="91">
        <f t="shared" si="181"/>
        <v>752.56288241999982</v>
      </c>
      <c r="T61" s="91">
        <f t="shared" si="181"/>
        <v>376647.33</v>
      </c>
      <c r="U61" s="91">
        <f t="shared" si="181"/>
        <v>2042.5484025999999</v>
      </c>
      <c r="V61" s="91">
        <f t="shared" si="181"/>
        <v>9800.6710000000003</v>
      </c>
      <c r="W61" s="91">
        <f t="shared" si="181"/>
        <v>252.17322793999998</v>
      </c>
      <c r="X61" s="88">
        <f t="shared" si="181"/>
        <v>33066.084911349993</v>
      </c>
      <c r="Y61" s="178" t="s">
        <v>59</v>
      </c>
      <c r="Z61" s="91">
        <f t="shared" ref="Z61:AJ61" si="182">Z50+Z59</f>
        <v>1971.23</v>
      </c>
      <c r="AA61" s="91">
        <f t="shared" si="182"/>
        <v>9797.9518098999979</v>
      </c>
      <c r="AB61" s="91">
        <f t="shared" si="182"/>
        <v>200.95600000000002</v>
      </c>
      <c r="AC61" s="91">
        <f t="shared" si="182"/>
        <v>1093.70471279</v>
      </c>
      <c r="AD61" s="91">
        <f t="shared" si="182"/>
        <v>9123.1910000000007</v>
      </c>
      <c r="AE61" s="91">
        <f t="shared" si="182"/>
        <v>563.01803382000003</v>
      </c>
      <c r="AF61" s="91">
        <f t="shared" si="182"/>
        <v>282090.5</v>
      </c>
      <c r="AG61" s="91">
        <f t="shared" si="182"/>
        <v>1551.49775</v>
      </c>
      <c r="AH61" s="91">
        <f t="shared" si="182"/>
        <v>7377.5910000000003</v>
      </c>
      <c r="AI61" s="91">
        <f t="shared" si="182"/>
        <v>183.49686524000001</v>
      </c>
      <c r="AJ61" s="88">
        <f t="shared" si="182"/>
        <v>13189.669171750002</v>
      </c>
      <c r="AK61" s="178" t="s">
        <v>59</v>
      </c>
      <c r="AL61" s="91">
        <f t="shared" ref="AL61:AV61" si="183">AL50+AL59</f>
        <v>413.57000000000005</v>
      </c>
      <c r="AM61" s="91">
        <f t="shared" si="183"/>
        <v>2061.4008509</v>
      </c>
      <c r="AN61" s="91">
        <f t="shared" si="183"/>
        <v>102.492</v>
      </c>
      <c r="AO61" s="91">
        <f t="shared" si="183"/>
        <v>547.06490512000005</v>
      </c>
      <c r="AP61" s="91">
        <f t="shared" si="183"/>
        <v>6901.42</v>
      </c>
      <c r="AQ61" s="91">
        <f t="shared" si="183"/>
        <v>416.34653209999999</v>
      </c>
      <c r="AR61" s="91">
        <f t="shared" si="183"/>
        <v>259315.83</v>
      </c>
      <c r="AS61" s="91">
        <f t="shared" si="183"/>
        <v>1493.6591808000001</v>
      </c>
      <c r="AT61" s="91">
        <f t="shared" si="183"/>
        <v>6256.8899999999994</v>
      </c>
      <c r="AU61" s="91">
        <f t="shared" si="183"/>
        <v>168.75633859999999</v>
      </c>
      <c r="AV61" s="88">
        <f t="shared" si="183"/>
        <v>4687.2278075199993</v>
      </c>
      <c r="AW61" s="178" t="s">
        <v>59</v>
      </c>
      <c r="AX61" s="91">
        <f t="shared" ref="AX61:BH61" si="184">AX50+AX59</f>
        <v>4103.5200000000004</v>
      </c>
      <c r="AY61" s="91">
        <f t="shared" si="184"/>
        <v>21334.9228468</v>
      </c>
      <c r="AZ61" s="91">
        <f t="shared" si="184"/>
        <v>189.10100000000003</v>
      </c>
      <c r="BA61" s="91">
        <f t="shared" si="184"/>
        <v>1144.8938135300002</v>
      </c>
      <c r="BB61" s="91">
        <f t="shared" si="184"/>
        <v>9675.8410000000003</v>
      </c>
      <c r="BC61" s="91">
        <f t="shared" si="184"/>
        <v>589.31868381999993</v>
      </c>
      <c r="BD61" s="91">
        <f t="shared" si="184"/>
        <v>407011.60999999993</v>
      </c>
      <c r="BE61" s="91">
        <f t="shared" si="184"/>
        <v>2344.3868735999999</v>
      </c>
      <c r="BF61" s="91">
        <f t="shared" si="184"/>
        <v>8493.5409999999993</v>
      </c>
      <c r="BG61" s="91">
        <f t="shared" si="184"/>
        <v>225.78145943999999</v>
      </c>
      <c r="BH61" s="88">
        <f t="shared" si="184"/>
        <v>25639.303677190001</v>
      </c>
    </row>
    <row r="62" spans="1:63" ht="18" customHeight="1">
      <c r="A62" s="586" t="s">
        <v>60</v>
      </c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6" t="s">
        <v>7</v>
      </c>
      <c r="N62" s="587"/>
      <c r="O62" s="587"/>
      <c r="P62" s="587"/>
      <c r="Q62" s="587"/>
      <c r="R62" s="587"/>
      <c r="S62" s="587"/>
      <c r="T62" s="587"/>
      <c r="U62" s="587"/>
      <c r="V62" s="587"/>
      <c r="W62" s="587"/>
      <c r="X62" s="588"/>
      <c r="Y62" s="586" t="s">
        <v>7</v>
      </c>
      <c r="Z62" s="587"/>
      <c r="AA62" s="587"/>
      <c r="AB62" s="587"/>
      <c r="AC62" s="587"/>
      <c r="AD62" s="587"/>
      <c r="AE62" s="587"/>
      <c r="AF62" s="587"/>
      <c r="AG62" s="587"/>
      <c r="AH62" s="587"/>
      <c r="AI62" s="587"/>
      <c r="AJ62" s="588"/>
      <c r="AK62" s="586" t="s">
        <v>7</v>
      </c>
      <c r="AL62" s="587"/>
      <c r="AM62" s="587"/>
      <c r="AN62" s="587"/>
      <c r="AO62" s="587"/>
      <c r="AP62" s="587"/>
      <c r="AQ62" s="587"/>
      <c r="AR62" s="587"/>
      <c r="AS62" s="587"/>
      <c r="AT62" s="587"/>
      <c r="AU62" s="587"/>
      <c r="AV62" s="588"/>
      <c r="AW62" s="586" t="s">
        <v>7</v>
      </c>
      <c r="AX62" s="587"/>
      <c r="AY62" s="587"/>
      <c r="AZ62" s="587"/>
      <c r="BA62" s="587"/>
      <c r="BB62" s="587"/>
      <c r="BC62" s="587"/>
      <c r="BD62" s="587"/>
      <c r="BE62" s="587"/>
      <c r="BF62" s="587"/>
      <c r="BG62" s="587"/>
      <c r="BH62" s="588"/>
      <c r="BK62" s="5" t="s">
        <v>1</v>
      </c>
    </row>
    <row r="63" spans="1:63" ht="15.75" customHeight="1">
      <c r="A63" s="586" t="s">
        <v>8</v>
      </c>
      <c r="B63" s="587"/>
      <c r="C63" s="587"/>
      <c r="D63" s="587"/>
      <c r="E63" s="587"/>
      <c r="F63" s="587"/>
      <c r="G63" s="587"/>
      <c r="H63" s="587"/>
      <c r="I63" s="587"/>
      <c r="J63" s="587"/>
      <c r="K63" s="587"/>
      <c r="L63" s="587"/>
      <c r="M63" s="586" t="s">
        <v>8</v>
      </c>
      <c r="N63" s="587"/>
      <c r="O63" s="587"/>
      <c r="P63" s="587"/>
      <c r="Q63" s="587"/>
      <c r="R63" s="587"/>
      <c r="S63" s="587"/>
      <c r="T63" s="587"/>
      <c r="U63" s="587"/>
      <c r="V63" s="587"/>
      <c r="W63" s="587"/>
      <c r="X63" s="588"/>
      <c r="Y63" s="586" t="s">
        <v>8</v>
      </c>
      <c r="Z63" s="587"/>
      <c r="AA63" s="587"/>
      <c r="AB63" s="587"/>
      <c r="AC63" s="587"/>
      <c r="AD63" s="587"/>
      <c r="AE63" s="587"/>
      <c r="AF63" s="587"/>
      <c r="AG63" s="587"/>
      <c r="AH63" s="587"/>
      <c r="AI63" s="587"/>
      <c r="AJ63" s="588"/>
      <c r="AK63" s="586" t="s">
        <v>8</v>
      </c>
      <c r="AL63" s="587"/>
      <c r="AM63" s="587"/>
      <c r="AN63" s="587"/>
      <c r="AO63" s="587"/>
      <c r="AP63" s="587"/>
      <c r="AQ63" s="587"/>
      <c r="AR63" s="587"/>
      <c r="AS63" s="587"/>
      <c r="AT63" s="587"/>
      <c r="AU63" s="587"/>
      <c r="AV63" s="588"/>
      <c r="AW63" s="586" t="s">
        <v>8</v>
      </c>
      <c r="AX63" s="587"/>
      <c r="AY63" s="587"/>
      <c r="AZ63" s="587"/>
      <c r="BA63" s="587"/>
      <c r="BB63" s="587"/>
      <c r="BC63" s="587"/>
      <c r="BD63" s="587"/>
      <c r="BE63" s="587"/>
      <c r="BF63" s="587"/>
      <c r="BG63" s="587"/>
      <c r="BH63" s="588"/>
    </row>
    <row r="64" spans="1:63" ht="16.5" customHeight="1" thickBot="1">
      <c r="A64" s="589" t="s">
        <v>82</v>
      </c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89" t="s">
        <v>80</v>
      </c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1"/>
      <c r="Y64" s="589" t="s">
        <v>77</v>
      </c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1"/>
      <c r="AK64" s="589" t="s">
        <v>78</v>
      </c>
      <c r="AL64" s="590"/>
      <c r="AM64" s="590"/>
      <c r="AN64" s="590"/>
      <c r="AO64" s="590"/>
      <c r="AP64" s="590"/>
      <c r="AQ64" s="590"/>
      <c r="AR64" s="590"/>
      <c r="AS64" s="590"/>
      <c r="AT64" s="590"/>
      <c r="AU64" s="590"/>
      <c r="AV64" s="591"/>
      <c r="AW64" s="589" t="s">
        <v>79</v>
      </c>
      <c r="AX64" s="590"/>
      <c r="AY64" s="590"/>
      <c r="AZ64" s="590"/>
      <c r="BA64" s="590"/>
      <c r="BB64" s="590"/>
      <c r="BC64" s="590"/>
      <c r="BD64" s="590"/>
      <c r="BE64" s="590"/>
      <c r="BF64" s="590"/>
      <c r="BG64" s="590"/>
      <c r="BH64" s="591"/>
    </row>
    <row r="65" spans="1:63" ht="19.5" thickBot="1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9"/>
      <c r="M65" s="143"/>
      <c r="N65" s="2"/>
      <c r="O65" s="2"/>
      <c r="P65" s="2"/>
      <c r="Q65" s="2"/>
      <c r="R65" s="2"/>
      <c r="S65" s="2"/>
      <c r="T65" s="2"/>
      <c r="U65" s="2"/>
      <c r="V65" s="2"/>
      <c r="W65" s="2"/>
      <c r="X65" s="179"/>
      <c r="Y65" s="143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79"/>
      <c r="AK65" s="143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79"/>
      <c r="AW65" s="143" t="s">
        <v>1</v>
      </c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179"/>
    </row>
    <row r="66" spans="1:63" ht="32.25" customHeight="1" thickBot="1">
      <c r="A66" s="10" t="s">
        <v>9</v>
      </c>
      <c r="B66" s="592" t="s">
        <v>10</v>
      </c>
      <c r="C66" s="593"/>
      <c r="D66" s="592" t="s">
        <v>11</v>
      </c>
      <c r="E66" s="593"/>
      <c r="F66" s="592" t="s">
        <v>12</v>
      </c>
      <c r="G66" s="593"/>
      <c r="H66" s="592" t="s">
        <v>13</v>
      </c>
      <c r="I66" s="593"/>
      <c r="J66" s="592" t="s">
        <v>14</v>
      </c>
      <c r="K66" s="593"/>
      <c r="L66" s="369" t="s">
        <v>15</v>
      </c>
      <c r="M66" s="369" t="s">
        <v>9</v>
      </c>
      <c r="N66" s="592" t="s">
        <v>10</v>
      </c>
      <c r="O66" s="593"/>
      <c r="P66" s="592" t="s">
        <v>11</v>
      </c>
      <c r="Q66" s="593"/>
      <c r="R66" s="592" t="s">
        <v>12</v>
      </c>
      <c r="S66" s="593"/>
      <c r="T66" s="592" t="s">
        <v>13</v>
      </c>
      <c r="U66" s="593"/>
      <c r="V66" s="592" t="s">
        <v>14</v>
      </c>
      <c r="W66" s="594"/>
      <c r="X66" s="369" t="s">
        <v>15</v>
      </c>
      <c r="Y66" s="369" t="s">
        <v>9</v>
      </c>
      <c r="Z66" s="592" t="s">
        <v>10</v>
      </c>
      <c r="AA66" s="593"/>
      <c r="AB66" s="595" t="s">
        <v>11</v>
      </c>
      <c r="AC66" s="593"/>
      <c r="AD66" s="592" t="s">
        <v>12</v>
      </c>
      <c r="AE66" s="593"/>
      <c r="AF66" s="592" t="s">
        <v>13</v>
      </c>
      <c r="AG66" s="593"/>
      <c r="AH66" s="592" t="s">
        <v>14</v>
      </c>
      <c r="AI66" s="593"/>
      <c r="AJ66" s="369" t="s">
        <v>15</v>
      </c>
      <c r="AK66" s="369" t="s">
        <v>9</v>
      </c>
      <c r="AL66" s="592" t="s">
        <v>10</v>
      </c>
      <c r="AM66" s="593"/>
      <c r="AN66" s="592" t="s">
        <v>11</v>
      </c>
      <c r="AO66" s="593"/>
      <c r="AP66" s="592" t="s">
        <v>12</v>
      </c>
      <c r="AQ66" s="593"/>
      <c r="AR66" s="592" t="s">
        <v>13</v>
      </c>
      <c r="AS66" s="593"/>
      <c r="AT66" s="592" t="s">
        <v>14</v>
      </c>
      <c r="AU66" s="594"/>
      <c r="AV66" s="369" t="s">
        <v>15</v>
      </c>
      <c r="AW66" s="369" t="s">
        <v>9</v>
      </c>
      <c r="AX66" s="592" t="s">
        <v>10</v>
      </c>
      <c r="AY66" s="593"/>
      <c r="AZ66" s="595" t="s">
        <v>11</v>
      </c>
      <c r="BA66" s="593"/>
      <c r="BB66" s="592" t="s">
        <v>12</v>
      </c>
      <c r="BC66" s="593"/>
      <c r="BD66" s="592" t="s">
        <v>13</v>
      </c>
      <c r="BE66" s="593"/>
      <c r="BF66" s="592" t="s">
        <v>14</v>
      </c>
      <c r="BG66" s="593"/>
      <c r="BH66" s="369" t="s">
        <v>15</v>
      </c>
      <c r="BI66" s="583"/>
      <c r="BJ66" s="583"/>
    </row>
    <row r="67" spans="1:63" ht="29.25" customHeight="1" thickBot="1">
      <c r="A67" s="11"/>
      <c r="B67" s="12" t="s">
        <v>16</v>
      </c>
      <c r="C67" s="13" t="s">
        <v>17</v>
      </c>
      <c r="D67" s="14" t="s">
        <v>18</v>
      </c>
      <c r="E67" s="13" t="s">
        <v>17</v>
      </c>
      <c r="F67" s="12" t="s">
        <v>18</v>
      </c>
      <c r="G67" s="13" t="s">
        <v>17</v>
      </c>
      <c r="H67" s="14" t="s">
        <v>19</v>
      </c>
      <c r="I67" s="13" t="s">
        <v>17</v>
      </c>
      <c r="J67" s="12" t="s">
        <v>18</v>
      </c>
      <c r="K67" s="13" t="s">
        <v>17</v>
      </c>
      <c r="L67" s="15" t="s">
        <v>17</v>
      </c>
      <c r="M67" s="370"/>
      <c r="N67" s="180" t="s">
        <v>16</v>
      </c>
      <c r="O67" s="17" t="s">
        <v>17</v>
      </c>
      <c r="P67" s="18" t="s">
        <v>18</v>
      </c>
      <c r="Q67" s="17" t="s">
        <v>17</v>
      </c>
      <c r="R67" s="21" t="s">
        <v>18</v>
      </c>
      <c r="S67" s="13" t="s">
        <v>17</v>
      </c>
      <c r="T67" s="345" t="s">
        <v>19</v>
      </c>
      <c r="U67" s="17" t="s">
        <v>17</v>
      </c>
      <c r="V67" s="180" t="s">
        <v>18</v>
      </c>
      <c r="W67" s="17" t="s">
        <v>17</v>
      </c>
      <c r="X67" s="410" t="s">
        <v>17</v>
      </c>
      <c r="Y67" s="370"/>
      <c r="Z67" s="16" t="s">
        <v>16</v>
      </c>
      <c r="AA67" s="17" t="s">
        <v>17</v>
      </c>
      <c r="AB67" s="345" t="s">
        <v>18</v>
      </c>
      <c r="AC67" s="17" t="s">
        <v>17</v>
      </c>
      <c r="AD67" s="180" t="s">
        <v>18</v>
      </c>
      <c r="AE67" s="181" t="s">
        <v>17</v>
      </c>
      <c r="AF67" s="345" t="s">
        <v>19</v>
      </c>
      <c r="AG67" s="17" t="s">
        <v>17</v>
      </c>
      <c r="AH67" s="180" t="s">
        <v>18</v>
      </c>
      <c r="AI67" s="17" t="s">
        <v>17</v>
      </c>
      <c r="AJ67" s="15" t="s">
        <v>17</v>
      </c>
      <c r="AK67" s="370"/>
      <c r="AL67" s="180" t="s">
        <v>16</v>
      </c>
      <c r="AM67" s="17" t="s">
        <v>17</v>
      </c>
      <c r="AN67" s="18" t="s">
        <v>18</v>
      </c>
      <c r="AO67" s="17" t="s">
        <v>17</v>
      </c>
      <c r="AP67" s="16" t="s">
        <v>18</v>
      </c>
      <c r="AQ67" s="181" t="s">
        <v>17</v>
      </c>
      <c r="AR67" s="180" t="s">
        <v>19</v>
      </c>
      <c r="AS67" s="17" t="s">
        <v>17</v>
      </c>
      <c r="AT67" s="16" t="s">
        <v>18</v>
      </c>
      <c r="AU67" s="17" t="s">
        <v>17</v>
      </c>
      <c r="AV67" s="15" t="s">
        <v>17</v>
      </c>
      <c r="AW67" s="370"/>
      <c r="AX67" s="16" t="s">
        <v>16</v>
      </c>
      <c r="AY67" s="17" t="s">
        <v>17</v>
      </c>
      <c r="AZ67" s="18" t="s">
        <v>18</v>
      </c>
      <c r="BA67" s="17" t="s">
        <v>17</v>
      </c>
      <c r="BB67" s="16" t="s">
        <v>18</v>
      </c>
      <c r="BC67" s="181" t="s">
        <v>17</v>
      </c>
      <c r="BD67" s="180" t="s">
        <v>19</v>
      </c>
      <c r="BE67" s="17" t="s">
        <v>17</v>
      </c>
      <c r="BF67" s="16" t="s">
        <v>18</v>
      </c>
      <c r="BG67" s="17" t="s">
        <v>17</v>
      </c>
      <c r="BH67" s="15" t="s">
        <v>17</v>
      </c>
    </row>
    <row r="68" spans="1:63" s="124" customFormat="1" ht="26.25" customHeight="1">
      <c r="A68" s="43" t="s">
        <v>61</v>
      </c>
      <c r="B68" s="44">
        <f t="shared" ref="B68:K72" si="185">N68+Z68+AL68+AX68</f>
        <v>367.43</v>
      </c>
      <c r="C68" s="44">
        <f t="shared" si="185"/>
        <v>2341.6742681999999</v>
      </c>
      <c r="D68" s="44">
        <f t="shared" si="185"/>
        <v>24</v>
      </c>
      <c r="E68" s="44">
        <f t="shared" si="185"/>
        <v>10.43844</v>
      </c>
      <c r="F68" s="44">
        <f t="shared" si="185"/>
        <v>108</v>
      </c>
      <c r="G68" s="44">
        <f t="shared" si="185"/>
        <v>8.5354500000000009</v>
      </c>
      <c r="H68" s="44">
        <f t="shared" si="185"/>
        <v>5525</v>
      </c>
      <c r="I68" s="44">
        <f t="shared" si="185"/>
        <v>30.998760000000001</v>
      </c>
      <c r="J68" s="44">
        <f t="shared" si="185"/>
        <v>132</v>
      </c>
      <c r="K68" s="44">
        <f t="shared" si="185"/>
        <v>1.7239200000000001</v>
      </c>
      <c r="L68" s="44">
        <f>C68+E68+G68+I68+K68</f>
        <v>2393.3708381999995</v>
      </c>
      <c r="M68" s="43" t="s">
        <v>61</v>
      </c>
      <c r="N68" s="115">
        <v>102.72</v>
      </c>
      <c r="O68" s="39">
        <f>N68*6290.7/1000</f>
        <v>646.18070399999999</v>
      </c>
      <c r="P68" s="115">
        <v>6</v>
      </c>
      <c r="Q68" s="39">
        <f>P68*429.31/1000</f>
        <v>2.57586</v>
      </c>
      <c r="R68" s="115">
        <v>31</v>
      </c>
      <c r="S68" s="39">
        <f>R68*77.28/1000</f>
        <v>2.39568</v>
      </c>
      <c r="T68" s="183">
        <v>2033</v>
      </c>
      <c r="U68" s="39">
        <f t="shared" ref="U68:U72" si="186">T68*5.5/1000</f>
        <v>11.1815</v>
      </c>
      <c r="V68" s="115">
        <f>R68+P68</f>
        <v>37</v>
      </c>
      <c r="W68" s="39">
        <f>V68*13.06/1000</f>
        <v>0.48322000000000004</v>
      </c>
      <c r="X68" s="394">
        <f>O68+Q68+S68+U68+W68</f>
        <v>662.81696399999998</v>
      </c>
      <c r="Y68" s="398" t="s">
        <v>61</v>
      </c>
      <c r="Z68" s="115">
        <v>40.130000000000003</v>
      </c>
      <c r="AA68" s="39">
        <f>Z68*6290.7/1000</f>
        <v>252.44579099999999</v>
      </c>
      <c r="AB68" s="115">
        <v>6</v>
      </c>
      <c r="AC68" s="39">
        <f>AB68*429.31/1000</f>
        <v>2.57586</v>
      </c>
      <c r="AD68" s="115">
        <v>26</v>
      </c>
      <c r="AE68" s="39">
        <f>AD68*77.28/1000</f>
        <v>2.00928</v>
      </c>
      <c r="AF68" s="183">
        <v>1141</v>
      </c>
      <c r="AG68" s="39">
        <f t="shared" ref="AG68:AG72" si="187">AF68*5.5/1000</f>
        <v>6.2755000000000001</v>
      </c>
      <c r="AH68" s="115">
        <f>AD68+AB68</f>
        <v>32</v>
      </c>
      <c r="AI68" s="39">
        <f>AH68*13.06/1000</f>
        <v>0.41792000000000001</v>
      </c>
      <c r="AJ68" s="52">
        <f>AA68+AC68+AE68+AG68+AI68</f>
        <v>263.72435100000001</v>
      </c>
      <c r="AK68" s="43" t="s">
        <v>61</v>
      </c>
      <c r="AL68" s="115">
        <v>6.75</v>
      </c>
      <c r="AM68" s="39">
        <f>AL68*6425.54/1000</f>
        <v>43.372394999999997</v>
      </c>
      <c r="AN68" s="115">
        <v>7</v>
      </c>
      <c r="AO68" s="39">
        <f>AN68*440.56/1000</f>
        <v>3.08392</v>
      </c>
      <c r="AP68" s="115">
        <v>23</v>
      </c>
      <c r="AQ68" s="39">
        <f>AP68*80.99/1000</f>
        <v>1.86277</v>
      </c>
      <c r="AR68" s="183">
        <v>895</v>
      </c>
      <c r="AS68" s="39">
        <f t="shared" ref="AS68:AS72" si="188">AR68*5.76/1000</f>
        <v>5.1551999999999998</v>
      </c>
      <c r="AT68" s="115">
        <f>AP68+AN68</f>
        <v>30</v>
      </c>
      <c r="AU68" s="39">
        <f>AT68*13.06/1000</f>
        <v>0.39180000000000004</v>
      </c>
      <c r="AV68" s="52">
        <f>AM68+AO68+AQ68+AS68+AU68</f>
        <v>53.866084999999998</v>
      </c>
      <c r="AW68" s="43" t="s">
        <v>61</v>
      </c>
      <c r="AX68" s="115">
        <v>217.83</v>
      </c>
      <c r="AY68" s="39">
        <f>AX68*6425.54/1000</f>
        <v>1399.6753782000001</v>
      </c>
      <c r="AZ68" s="115">
        <v>5</v>
      </c>
      <c r="BA68" s="39">
        <f>AZ68*440.56/1000</f>
        <v>2.2028000000000003</v>
      </c>
      <c r="BB68" s="115">
        <v>28</v>
      </c>
      <c r="BC68" s="39">
        <f>BB68*80.99/1000</f>
        <v>2.2677199999999997</v>
      </c>
      <c r="BD68" s="183">
        <v>1456</v>
      </c>
      <c r="BE68" s="39">
        <f t="shared" ref="BE68:BE72" si="189">BD68*5.76/1000</f>
        <v>8.3865599999999993</v>
      </c>
      <c r="BF68" s="115">
        <f>BB68+AZ68</f>
        <v>33</v>
      </c>
      <c r="BG68" s="39">
        <f>BF68*13.06/1000</f>
        <v>0.43098000000000003</v>
      </c>
      <c r="BH68" s="52">
        <f>AY68+BA68+BC68+BE68+BG68</f>
        <v>1412.9634382000002</v>
      </c>
    </row>
    <row r="69" spans="1:63" s="124" customFormat="1" ht="26.25" customHeight="1">
      <c r="A69" s="43" t="s">
        <v>87</v>
      </c>
      <c r="B69" s="44">
        <f t="shared" si="185"/>
        <v>466.7</v>
      </c>
      <c r="C69" s="44">
        <f t="shared" si="185"/>
        <v>2958.3893183999999</v>
      </c>
      <c r="D69" s="44">
        <f t="shared" si="185"/>
        <v>0</v>
      </c>
      <c r="E69" s="44">
        <f t="shared" si="185"/>
        <v>0</v>
      </c>
      <c r="F69" s="44">
        <f t="shared" si="185"/>
        <v>29</v>
      </c>
      <c r="G69" s="44">
        <f t="shared" si="185"/>
        <v>2.2782200000000001</v>
      </c>
      <c r="H69" s="44">
        <f t="shared" si="185"/>
        <v>232</v>
      </c>
      <c r="I69" s="44">
        <f t="shared" si="185"/>
        <v>1.3097999999999999</v>
      </c>
      <c r="J69" s="44">
        <f t="shared" si="185"/>
        <v>29</v>
      </c>
      <c r="K69" s="44">
        <f t="shared" si="185"/>
        <v>0.37874000000000008</v>
      </c>
      <c r="L69" s="361">
        <f t="shared" ref="L69:L72" si="190">C69+E69+G69+I69+K69</f>
        <v>2962.3560784000001</v>
      </c>
      <c r="M69" s="43" t="s">
        <v>87</v>
      </c>
      <c r="N69" s="122">
        <v>220.16</v>
      </c>
      <c r="O69" s="49">
        <f t="shared" ref="O69:O72" si="191">N69*6290.7/1000</f>
        <v>1384.9605119999999</v>
      </c>
      <c r="P69" s="122">
        <v>0</v>
      </c>
      <c r="Q69" s="49">
        <f t="shared" ref="Q69:Q72" si="192">P69*429.31/1000</f>
        <v>0</v>
      </c>
      <c r="R69" s="122">
        <v>11</v>
      </c>
      <c r="S69" s="49">
        <f>R69*77.28/1000</f>
        <v>0.85008000000000006</v>
      </c>
      <c r="T69" s="122">
        <v>58</v>
      </c>
      <c r="U69" s="49">
        <f t="shared" si="186"/>
        <v>0.31900000000000001</v>
      </c>
      <c r="V69" s="122">
        <f>R69+P69</f>
        <v>11</v>
      </c>
      <c r="W69" s="49">
        <f>V69*13.06/1000</f>
        <v>0.14366000000000001</v>
      </c>
      <c r="X69" s="394">
        <f>O69+Q69+S69+U69+W69</f>
        <v>1386.2732519999997</v>
      </c>
      <c r="Y69" s="398" t="s">
        <v>87</v>
      </c>
      <c r="Z69" s="122">
        <v>79.53</v>
      </c>
      <c r="AA69" s="49">
        <f t="shared" ref="AA69:AA72" si="193">Z69*6290.7/1000</f>
        <v>500.29937100000001</v>
      </c>
      <c r="AB69" s="122">
        <v>0</v>
      </c>
      <c r="AC69" s="49">
        <f t="shared" ref="AC69:AC72" si="194">AB69*429.31/1000</f>
        <v>0</v>
      </c>
      <c r="AD69" s="122">
        <v>8</v>
      </c>
      <c r="AE69" s="49">
        <f t="shared" ref="AE69:AE72" si="195">AD69*77.28/1000</f>
        <v>0.61824000000000001</v>
      </c>
      <c r="AF69" s="186">
        <v>44</v>
      </c>
      <c r="AG69" s="49">
        <f t="shared" si="187"/>
        <v>0.24199999999999999</v>
      </c>
      <c r="AH69" s="122">
        <f>AD69+AB69</f>
        <v>8</v>
      </c>
      <c r="AI69" s="49">
        <f t="shared" ref="AI69:AI72" si="196">AH69*13.06/1000</f>
        <v>0.10448</v>
      </c>
      <c r="AJ69" s="52">
        <f>AA69+AC69+AE69+AG69+AI69</f>
        <v>501.26409100000006</v>
      </c>
      <c r="AK69" s="43" t="s">
        <v>87</v>
      </c>
      <c r="AL69" s="122">
        <v>17.010000000000002</v>
      </c>
      <c r="AM69" s="49">
        <f t="shared" ref="AM69:AM72" si="197">AL69*6425.54/1000</f>
        <v>109.29843540000002</v>
      </c>
      <c r="AN69" s="122">
        <v>0</v>
      </c>
      <c r="AO69" s="49">
        <f t="shared" ref="AO69:AO72" si="198">AN69*440.56/1000</f>
        <v>0</v>
      </c>
      <c r="AP69" s="122">
        <v>5</v>
      </c>
      <c r="AQ69" s="49">
        <f>AP69*80.99/1000</f>
        <v>0.40494999999999998</v>
      </c>
      <c r="AR69" s="186">
        <v>30</v>
      </c>
      <c r="AS69" s="49">
        <f t="shared" si="188"/>
        <v>0.17279999999999998</v>
      </c>
      <c r="AT69" s="122">
        <f>AP69+AN69</f>
        <v>5</v>
      </c>
      <c r="AU69" s="49">
        <f t="shared" ref="AU69:AU72" si="199">AT69*13.06/1000</f>
        <v>6.5299999999999997E-2</v>
      </c>
      <c r="AV69" s="52">
        <f>AM69+AO69+AQ69+AS69+AU69</f>
        <v>109.9414854</v>
      </c>
      <c r="AW69" s="43" t="s">
        <v>87</v>
      </c>
      <c r="AX69" s="122">
        <v>150</v>
      </c>
      <c r="AY69" s="49">
        <f t="shared" ref="AY69:AY72" si="200">AX69*6425.54/1000</f>
        <v>963.83100000000002</v>
      </c>
      <c r="AZ69" s="122">
        <v>0</v>
      </c>
      <c r="BA69" s="49">
        <f t="shared" ref="BA69:BA72" si="201">AZ69*440.56/1000</f>
        <v>0</v>
      </c>
      <c r="BB69" s="122">
        <v>5</v>
      </c>
      <c r="BC69" s="49">
        <f t="shared" ref="BC69:BC72" si="202">BB69*80.99/1000</f>
        <v>0.40494999999999998</v>
      </c>
      <c r="BD69" s="186">
        <v>100</v>
      </c>
      <c r="BE69" s="49">
        <f t="shared" si="189"/>
        <v>0.57599999999999996</v>
      </c>
      <c r="BF69" s="122">
        <f>BB69+AZ69</f>
        <v>5</v>
      </c>
      <c r="BG69" s="49">
        <f t="shared" ref="BG69:BG72" si="203">BF69*13.06/1000</f>
        <v>6.5299999999999997E-2</v>
      </c>
      <c r="BH69" s="52">
        <f>AY69+BA69+BC69+BE69+BG69</f>
        <v>964.87725</v>
      </c>
    </row>
    <row r="70" spans="1:63" s="97" customFormat="1" ht="24.75" customHeight="1">
      <c r="A70" s="184" t="s">
        <v>62</v>
      </c>
      <c r="B70" s="69">
        <f t="shared" si="185"/>
        <v>1136.45</v>
      </c>
      <c r="C70" s="69">
        <f t="shared" si="185"/>
        <v>7208.2540330000002</v>
      </c>
      <c r="D70" s="69">
        <f t="shared" si="185"/>
        <v>868.90000000000009</v>
      </c>
      <c r="E70" s="69">
        <f t="shared" si="185"/>
        <v>377.89195900000004</v>
      </c>
      <c r="F70" s="69">
        <f t="shared" si="185"/>
        <v>4437.9000000000005</v>
      </c>
      <c r="G70" s="69">
        <f t="shared" si="185"/>
        <v>352.590959</v>
      </c>
      <c r="H70" s="69">
        <f t="shared" si="185"/>
        <v>707914</v>
      </c>
      <c r="I70" s="69">
        <f t="shared" si="185"/>
        <v>3979.7705599999999</v>
      </c>
      <c r="J70" s="69">
        <f t="shared" si="185"/>
        <v>5306.8</v>
      </c>
      <c r="K70" s="69">
        <f t="shared" si="185"/>
        <v>69.306808000000004</v>
      </c>
      <c r="L70" s="44">
        <f t="shared" si="190"/>
        <v>11987.814318999999</v>
      </c>
      <c r="M70" s="137" t="s">
        <v>62</v>
      </c>
      <c r="N70" s="122">
        <v>537.5</v>
      </c>
      <c r="O70" s="49">
        <f t="shared" si="191"/>
        <v>3381.2512499999998</v>
      </c>
      <c r="P70" s="122">
        <v>266</v>
      </c>
      <c r="Q70" s="49">
        <f t="shared" si="192"/>
        <v>114.19646</v>
      </c>
      <c r="R70" s="122">
        <v>1159.2</v>
      </c>
      <c r="S70" s="49">
        <f>R70*77.28/1000</f>
        <v>89.582976000000016</v>
      </c>
      <c r="T70" s="186">
        <v>211437</v>
      </c>
      <c r="U70" s="49">
        <f t="shared" si="186"/>
        <v>1162.9034999999999</v>
      </c>
      <c r="V70" s="122">
        <f>R70+P70</f>
        <v>1425.2</v>
      </c>
      <c r="W70" s="49">
        <f>V70*13.06/1000</f>
        <v>18.613112000000001</v>
      </c>
      <c r="X70" s="394">
        <f>O70+Q70+S70+U70+W70</f>
        <v>4766.5472980000004</v>
      </c>
      <c r="Y70" s="408" t="s">
        <v>62</v>
      </c>
      <c r="Z70" s="122">
        <v>160</v>
      </c>
      <c r="AA70" s="49">
        <f t="shared" si="193"/>
        <v>1006.5119999999999</v>
      </c>
      <c r="AB70" s="122">
        <v>170.5</v>
      </c>
      <c r="AC70" s="49">
        <f t="shared" si="194"/>
        <v>73.197355000000002</v>
      </c>
      <c r="AD70" s="122">
        <v>683</v>
      </c>
      <c r="AE70" s="49">
        <f t="shared" si="195"/>
        <v>52.782239999999994</v>
      </c>
      <c r="AF70" s="186">
        <v>164771</v>
      </c>
      <c r="AG70" s="49">
        <f t="shared" si="187"/>
        <v>906.2405</v>
      </c>
      <c r="AH70" s="122">
        <f t="shared" ref="AH70:AH72" si="204">AD70+AB70</f>
        <v>853.5</v>
      </c>
      <c r="AI70" s="49">
        <f t="shared" si="196"/>
        <v>11.146710000000001</v>
      </c>
      <c r="AJ70" s="188">
        <f>AA70+AC70+AE70+AG70+AI70</f>
        <v>2049.8788049999998</v>
      </c>
      <c r="AK70" s="137" t="s">
        <v>62</v>
      </c>
      <c r="AL70" s="122">
        <v>15.65</v>
      </c>
      <c r="AM70" s="49">
        <f t="shared" si="197"/>
        <v>100.559701</v>
      </c>
      <c r="AN70" s="122">
        <v>182.7</v>
      </c>
      <c r="AO70" s="49">
        <f t="shared" si="198"/>
        <v>80.490311999999989</v>
      </c>
      <c r="AP70" s="122">
        <v>1580.1</v>
      </c>
      <c r="AQ70" s="49">
        <f t="shared" ref="AQ70:AQ72" si="205">AP70*80.99/1000</f>
        <v>127.97229899999998</v>
      </c>
      <c r="AR70" s="186">
        <v>140834</v>
      </c>
      <c r="AS70" s="49">
        <f t="shared" si="188"/>
        <v>811.20384000000001</v>
      </c>
      <c r="AT70" s="122">
        <f>AP70+AN70</f>
        <v>1762.8</v>
      </c>
      <c r="AU70" s="49">
        <f t="shared" si="199"/>
        <v>23.022168000000001</v>
      </c>
      <c r="AV70" s="189">
        <f>AM70+AO70+AQ70+AS70+AU70</f>
        <v>1143.2483199999999</v>
      </c>
      <c r="AW70" s="137" t="s">
        <v>62</v>
      </c>
      <c r="AX70" s="122">
        <v>423.3</v>
      </c>
      <c r="AY70" s="49">
        <f t="shared" si="200"/>
        <v>2719.9310820000001</v>
      </c>
      <c r="AZ70" s="122">
        <v>249.7</v>
      </c>
      <c r="BA70" s="49">
        <f t="shared" si="201"/>
        <v>110.00783199999999</v>
      </c>
      <c r="BB70" s="122">
        <v>1015.6</v>
      </c>
      <c r="BC70" s="49">
        <f t="shared" si="202"/>
        <v>82.253444000000002</v>
      </c>
      <c r="BD70" s="186">
        <v>190872</v>
      </c>
      <c r="BE70" s="49">
        <f t="shared" si="189"/>
        <v>1099.42272</v>
      </c>
      <c r="BF70" s="122">
        <f>BB70+AZ70</f>
        <v>1265.3</v>
      </c>
      <c r="BG70" s="49">
        <f t="shared" si="203"/>
        <v>16.524818</v>
      </c>
      <c r="BH70" s="188">
        <f>AY70+BA70+BC70+BE70+BG70</f>
        <v>4028.1398959999997</v>
      </c>
      <c r="BI70" s="5"/>
      <c r="BJ70" s="5"/>
      <c r="BK70" s="5"/>
    </row>
    <row r="71" spans="1:63" ht="22.5" customHeight="1">
      <c r="A71" s="190" t="s">
        <v>63</v>
      </c>
      <c r="B71" s="69">
        <f t="shared" si="185"/>
        <v>1560.3000000000002</v>
      </c>
      <c r="C71" s="69">
        <f t="shared" si="185"/>
        <v>9897.7259979999981</v>
      </c>
      <c r="D71" s="69">
        <f t="shared" si="185"/>
        <v>812.7</v>
      </c>
      <c r="E71" s="69">
        <f t="shared" si="185"/>
        <v>353.40811199999996</v>
      </c>
      <c r="F71" s="69">
        <f t="shared" si="185"/>
        <v>605</v>
      </c>
      <c r="G71" s="69">
        <f t="shared" si="185"/>
        <v>47.726420000000005</v>
      </c>
      <c r="H71" s="69">
        <f t="shared" si="185"/>
        <v>43400</v>
      </c>
      <c r="I71" s="69">
        <f t="shared" si="185"/>
        <v>243.62310000000002</v>
      </c>
      <c r="J71" s="69">
        <f t="shared" si="185"/>
        <v>1417.7</v>
      </c>
      <c r="K71" s="69">
        <f t="shared" si="185"/>
        <v>18.515162</v>
      </c>
      <c r="L71" s="44">
        <f t="shared" si="190"/>
        <v>10560.998791999999</v>
      </c>
      <c r="M71" s="153" t="s">
        <v>63</v>
      </c>
      <c r="N71" s="122">
        <v>728</v>
      </c>
      <c r="O71" s="49">
        <f t="shared" si="191"/>
        <v>4579.6295999999993</v>
      </c>
      <c r="P71" s="122">
        <v>217</v>
      </c>
      <c r="Q71" s="49">
        <f t="shared" si="192"/>
        <v>93.160269999999997</v>
      </c>
      <c r="R71" s="122">
        <v>181</v>
      </c>
      <c r="S71" s="49">
        <f>R71*77.28/1000</f>
        <v>13.987680000000001</v>
      </c>
      <c r="T71" s="186">
        <v>15683</v>
      </c>
      <c r="U71" s="49">
        <f t="shared" si="186"/>
        <v>86.256500000000003</v>
      </c>
      <c r="V71" s="122">
        <f>R71+P71</f>
        <v>398</v>
      </c>
      <c r="W71" s="49">
        <f>V71*13.06/1000</f>
        <v>5.1978800000000005</v>
      </c>
      <c r="X71" s="394">
        <f>O71+Q71+S71+U71+W71</f>
        <v>4778.2319299999999</v>
      </c>
      <c r="Y71" s="409" t="s">
        <v>63</v>
      </c>
      <c r="Z71" s="122">
        <v>221.6</v>
      </c>
      <c r="AA71" s="49">
        <f t="shared" si="193"/>
        <v>1394.0191199999999</v>
      </c>
      <c r="AB71" s="122">
        <v>195</v>
      </c>
      <c r="AC71" s="49">
        <f t="shared" si="194"/>
        <v>83.715450000000004</v>
      </c>
      <c r="AD71" s="122">
        <v>162</v>
      </c>
      <c r="AE71" s="49">
        <f t="shared" si="195"/>
        <v>12.519360000000001</v>
      </c>
      <c r="AF71" s="186">
        <v>8782</v>
      </c>
      <c r="AG71" s="49">
        <f t="shared" si="187"/>
        <v>48.301000000000002</v>
      </c>
      <c r="AH71" s="122">
        <f t="shared" si="204"/>
        <v>357</v>
      </c>
      <c r="AI71" s="49">
        <f t="shared" si="196"/>
        <v>4.66242</v>
      </c>
      <c r="AJ71" s="40">
        <f>AA71+AC71+AE71+AG71+AI71</f>
        <v>1543.2173499999999</v>
      </c>
      <c r="AK71" s="153" t="s">
        <v>63</v>
      </c>
      <c r="AL71" s="122">
        <v>27.7</v>
      </c>
      <c r="AM71" s="49">
        <f t="shared" si="197"/>
        <v>177.98745799999998</v>
      </c>
      <c r="AN71" s="122">
        <v>153.69999999999999</v>
      </c>
      <c r="AO71" s="49">
        <f t="shared" si="198"/>
        <v>67.714072000000002</v>
      </c>
      <c r="AP71" s="122">
        <v>34</v>
      </c>
      <c r="AQ71" s="49">
        <f t="shared" si="205"/>
        <v>2.75366</v>
      </c>
      <c r="AR71" s="186">
        <v>7032</v>
      </c>
      <c r="AS71" s="49">
        <f t="shared" si="188"/>
        <v>40.50432</v>
      </c>
      <c r="AT71" s="122">
        <f>AP71+AN71</f>
        <v>187.7</v>
      </c>
      <c r="AU71" s="49">
        <f t="shared" si="199"/>
        <v>2.451362</v>
      </c>
      <c r="AV71" s="40">
        <f>AM71+AO71+AQ71+AS71+AU71</f>
        <v>291.41087199999998</v>
      </c>
      <c r="AW71" s="153" t="s">
        <v>63</v>
      </c>
      <c r="AX71" s="122">
        <v>583</v>
      </c>
      <c r="AY71" s="49">
        <f t="shared" si="200"/>
        <v>3746.0898199999997</v>
      </c>
      <c r="AZ71" s="122">
        <v>247</v>
      </c>
      <c r="BA71" s="49">
        <f t="shared" si="201"/>
        <v>108.81832</v>
      </c>
      <c r="BB71" s="122">
        <v>228</v>
      </c>
      <c r="BC71" s="49">
        <f t="shared" si="202"/>
        <v>18.465719999999997</v>
      </c>
      <c r="BD71" s="186">
        <v>11903</v>
      </c>
      <c r="BE71" s="49">
        <f t="shared" si="189"/>
        <v>68.561279999999996</v>
      </c>
      <c r="BF71" s="122">
        <f>BB71+AZ71</f>
        <v>475</v>
      </c>
      <c r="BG71" s="49">
        <f t="shared" si="203"/>
        <v>6.2035</v>
      </c>
      <c r="BH71" s="40">
        <f>AY71+BA71+BC71+BE71+BG71</f>
        <v>3948.1386399999997</v>
      </c>
    </row>
    <row r="72" spans="1:63" ht="38.25" thickBot="1">
      <c r="A72" s="157" t="s">
        <v>64</v>
      </c>
      <c r="B72" s="69">
        <f t="shared" si="185"/>
        <v>843.1</v>
      </c>
      <c r="C72" s="69">
        <f t="shared" si="185"/>
        <v>5349.3729619999995</v>
      </c>
      <c r="D72" s="69">
        <f t="shared" si="185"/>
        <v>942.1</v>
      </c>
      <c r="E72" s="69">
        <f t="shared" si="185"/>
        <v>407.52532600000001</v>
      </c>
      <c r="F72" s="69">
        <f t="shared" si="185"/>
        <v>1594</v>
      </c>
      <c r="G72" s="69">
        <f t="shared" si="185"/>
        <v>126.19758199999998</v>
      </c>
      <c r="H72" s="69">
        <f t="shared" si="185"/>
        <v>58411</v>
      </c>
      <c r="I72" s="69">
        <f t="shared" si="185"/>
        <v>329.09534000000002</v>
      </c>
      <c r="J72" s="69">
        <f t="shared" si="185"/>
        <v>2536.1</v>
      </c>
      <c r="K72" s="69">
        <f t="shared" si="185"/>
        <v>33.121465999999998</v>
      </c>
      <c r="L72" s="44">
        <f t="shared" si="190"/>
        <v>6245.3126759999986</v>
      </c>
      <c r="M72" s="43" t="s">
        <v>64</v>
      </c>
      <c r="N72" s="127">
        <v>391</v>
      </c>
      <c r="O72" s="77">
        <f t="shared" si="191"/>
        <v>2459.6636999999996</v>
      </c>
      <c r="P72" s="127">
        <v>397</v>
      </c>
      <c r="Q72" s="77">
        <f t="shared" si="192"/>
        <v>170.43607</v>
      </c>
      <c r="R72" s="127">
        <v>533</v>
      </c>
      <c r="S72" s="77">
        <f>R72*77.28/1000</f>
        <v>41.190239999999996</v>
      </c>
      <c r="T72" s="302">
        <v>14841</v>
      </c>
      <c r="U72" s="77">
        <f t="shared" si="186"/>
        <v>81.625500000000002</v>
      </c>
      <c r="V72" s="127">
        <f>R72+P72</f>
        <v>930</v>
      </c>
      <c r="W72" s="77">
        <f>V72*13.06/1000</f>
        <v>12.145800000000001</v>
      </c>
      <c r="X72" s="394">
        <f>O72+Q72+S72+U72+W72</f>
        <v>2765.0613099999996</v>
      </c>
      <c r="Y72" s="398" t="s">
        <v>64</v>
      </c>
      <c r="Z72" s="127">
        <v>113.3</v>
      </c>
      <c r="AA72" s="77">
        <f t="shared" si="193"/>
        <v>712.73630999999989</v>
      </c>
      <c r="AB72" s="127">
        <v>272</v>
      </c>
      <c r="AC72" s="77">
        <f t="shared" si="194"/>
        <v>116.77232000000001</v>
      </c>
      <c r="AD72" s="127">
        <v>248.8</v>
      </c>
      <c r="AE72" s="77">
        <f t="shared" si="195"/>
        <v>19.227264000000002</v>
      </c>
      <c r="AF72" s="302">
        <v>13436</v>
      </c>
      <c r="AG72" s="77">
        <f t="shared" si="187"/>
        <v>73.897999999999996</v>
      </c>
      <c r="AH72" s="127">
        <f t="shared" si="204"/>
        <v>520.79999999999995</v>
      </c>
      <c r="AI72" s="77">
        <f t="shared" si="196"/>
        <v>6.8016479999999993</v>
      </c>
      <c r="AJ72" s="40">
        <f>AA72+AC72+AE72+AG72+AI72</f>
        <v>929.43554199999994</v>
      </c>
      <c r="AK72" s="43" t="s">
        <v>64</v>
      </c>
      <c r="AL72" s="127">
        <v>12.8</v>
      </c>
      <c r="AM72" s="77">
        <f t="shared" si="197"/>
        <v>82.246912000000009</v>
      </c>
      <c r="AN72" s="127">
        <v>67.099999999999994</v>
      </c>
      <c r="AO72" s="77">
        <f t="shared" si="198"/>
        <v>29.561575999999999</v>
      </c>
      <c r="AP72" s="127">
        <v>211.7</v>
      </c>
      <c r="AQ72" s="77">
        <f t="shared" si="205"/>
        <v>17.145582999999998</v>
      </c>
      <c r="AR72" s="302">
        <v>14334</v>
      </c>
      <c r="AS72" s="77">
        <f t="shared" si="188"/>
        <v>82.563839999999999</v>
      </c>
      <c r="AT72" s="127">
        <f>AP72+AN72</f>
        <v>278.79999999999995</v>
      </c>
      <c r="AU72" s="77">
        <f t="shared" si="199"/>
        <v>3.6411279999999997</v>
      </c>
      <c r="AV72" s="40">
        <f>AM72+AO72+AQ72+AS72+AU72</f>
        <v>215.15903900000001</v>
      </c>
      <c r="AW72" s="43" t="s">
        <v>64</v>
      </c>
      <c r="AX72" s="127">
        <v>326</v>
      </c>
      <c r="AY72" s="77">
        <f t="shared" si="200"/>
        <v>2094.72604</v>
      </c>
      <c r="AZ72" s="127">
        <v>206</v>
      </c>
      <c r="BA72" s="77">
        <f t="shared" si="201"/>
        <v>90.755359999999996</v>
      </c>
      <c r="BB72" s="127">
        <v>600.5</v>
      </c>
      <c r="BC72" s="77">
        <f t="shared" si="202"/>
        <v>48.634494999999994</v>
      </c>
      <c r="BD72" s="302">
        <v>15800</v>
      </c>
      <c r="BE72" s="77">
        <f t="shared" si="189"/>
        <v>91.007999999999996</v>
      </c>
      <c r="BF72" s="127">
        <f>BB72+AZ72</f>
        <v>806.5</v>
      </c>
      <c r="BG72" s="77">
        <f t="shared" si="203"/>
        <v>10.532890000000002</v>
      </c>
      <c r="BH72" s="40">
        <f>AY72+BA72+BC72+BE72+BG72</f>
        <v>2335.6567849999997</v>
      </c>
    </row>
    <row r="73" spans="1:63" ht="19.5" thickBot="1">
      <c r="A73" s="147" t="s">
        <v>65</v>
      </c>
      <c r="B73" s="62">
        <f>SUM(B68:B72)</f>
        <v>4373.9800000000005</v>
      </c>
      <c r="C73" s="62">
        <f t="shared" ref="C73:K73" si="206">SUM(C68:C72)</f>
        <v>27755.416579599994</v>
      </c>
      <c r="D73" s="62">
        <f t="shared" si="206"/>
        <v>2647.7000000000003</v>
      </c>
      <c r="E73" s="62">
        <f t="shared" si="206"/>
        <v>1149.263837</v>
      </c>
      <c r="F73" s="62">
        <f t="shared" si="206"/>
        <v>6773.9000000000005</v>
      </c>
      <c r="G73" s="62">
        <f t="shared" si="206"/>
        <v>537.32863099999997</v>
      </c>
      <c r="H73" s="62">
        <f t="shared" si="206"/>
        <v>815482</v>
      </c>
      <c r="I73" s="62">
        <f t="shared" si="206"/>
        <v>4584.79756</v>
      </c>
      <c r="J73" s="62">
        <f t="shared" si="206"/>
        <v>9421.6</v>
      </c>
      <c r="K73" s="62">
        <f t="shared" si="206"/>
        <v>123.04609600000001</v>
      </c>
      <c r="L73" s="62">
        <f>SUM(L68:L72)</f>
        <v>34149.852703599994</v>
      </c>
      <c r="M73" s="147" t="s">
        <v>65</v>
      </c>
      <c r="N73" s="191">
        <f>SUM(N68:N72)</f>
        <v>1979.38</v>
      </c>
      <c r="O73" s="411">
        <f>SUM(O68:O72)</f>
        <v>12451.685765999997</v>
      </c>
      <c r="P73" s="191">
        <f t="shared" ref="P73:X73" si="207">SUM(P68:P72)</f>
        <v>886</v>
      </c>
      <c r="Q73" s="411">
        <f t="shared" si="207"/>
        <v>380.36865999999998</v>
      </c>
      <c r="R73" s="191">
        <f t="shared" si="207"/>
        <v>1915.2</v>
      </c>
      <c r="S73" s="411">
        <f t="shared" si="207"/>
        <v>148.00665600000002</v>
      </c>
      <c r="T73" s="412">
        <f t="shared" si="207"/>
        <v>244052</v>
      </c>
      <c r="U73" s="411">
        <f t="shared" si="207"/>
        <v>1342.2860000000001</v>
      </c>
      <c r="V73" s="191">
        <f t="shared" si="207"/>
        <v>2801.2</v>
      </c>
      <c r="W73" s="411">
        <f t="shared" si="207"/>
        <v>36.583672000000007</v>
      </c>
      <c r="X73" s="378">
        <f t="shared" si="207"/>
        <v>14358.930753999999</v>
      </c>
      <c r="Y73" s="24" t="s">
        <v>65</v>
      </c>
      <c r="Z73" s="348">
        <f>SUM(Z68:Z72)</f>
        <v>614.55999999999995</v>
      </c>
      <c r="AA73" s="61">
        <f>SUM(AA68:AA72)</f>
        <v>3866.0125919999996</v>
      </c>
      <c r="AB73" s="349">
        <f t="shared" ref="AB73:AJ73" si="208">SUM(AB68:AB72)</f>
        <v>643.5</v>
      </c>
      <c r="AC73" s="144">
        <f t="shared" si="208"/>
        <v>276.26098500000001</v>
      </c>
      <c r="AD73" s="348">
        <f t="shared" si="208"/>
        <v>1127.8</v>
      </c>
      <c r="AE73" s="61">
        <f t="shared" si="208"/>
        <v>87.156384000000003</v>
      </c>
      <c r="AF73" s="352">
        <f t="shared" si="208"/>
        <v>188174</v>
      </c>
      <c r="AG73" s="144">
        <f t="shared" si="208"/>
        <v>1034.9570000000001</v>
      </c>
      <c r="AH73" s="353">
        <f t="shared" si="208"/>
        <v>1771.3</v>
      </c>
      <c r="AI73" s="144">
        <f t="shared" si="208"/>
        <v>23.133178000000001</v>
      </c>
      <c r="AJ73" s="66">
        <f t="shared" si="208"/>
        <v>5287.5201390000002</v>
      </c>
      <c r="AK73" s="147" t="s">
        <v>65</v>
      </c>
      <c r="AL73" s="191">
        <f>SUM(AL68:AL72)</f>
        <v>79.91</v>
      </c>
      <c r="AM73" s="61">
        <f>SUM(AM68:AM72)</f>
        <v>513.46490139999992</v>
      </c>
      <c r="AN73" s="192">
        <f t="shared" ref="AN73:AV73" si="209">SUM(AN68:AN72)</f>
        <v>410.5</v>
      </c>
      <c r="AO73" s="144">
        <f t="shared" si="209"/>
        <v>180.84987999999998</v>
      </c>
      <c r="AP73" s="191">
        <f t="shared" si="209"/>
        <v>1853.8</v>
      </c>
      <c r="AQ73" s="61">
        <f t="shared" si="209"/>
        <v>150.13926199999997</v>
      </c>
      <c r="AR73" s="193">
        <f t="shared" si="209"/>
        <v>163125</v>
      </c>
      <c r="AS73" s="144">
        <f t="shared" si="209"/>
        <v>939.6</v>
      </c>
      <c r="AT73" s="194">
        <f t="shared" si="209"/>
        <v>2264.3000000000002</v>
      </c>
      <c r="AU73" s="144">
        <f t="shared" si="209"/>
        <v>29.571757999999999</v>
      </c>
      <c r="AV73" s="66">
        <f t="shared" si="209"/>
        <v>1813.6258014</v>
      </c>
      <c r="AW73" s="147" t="s">
        <v>65</v>
      </c>
      <c r="AX73" s="440">
        <f>SUM(AX68:AX72)</f>
        <v>1700.13</v>
      </c>
      <c r="AY73" s="61">
        <f>SUM(AY68:AY72)</f>
        <v>10924.2533202</v>
      </c>
      <c r="AZ73" s="440">
        <f t="shared" ref="AZ73:BH73" si="210">SUM(AZ68:AZ72)</f>
        <v>707.7</v>
      </c>
      <c r="BA73" s="144">
        <f t="shared" si="210"/>
        <v>311.784312</v>
      </c>
      <c r="BB73" s="441">
        <f t="shared" si="210"/>
        <v>1877.1</v>
      </c>
      <c r="BC73" s="61">
        <f t="shared" si="210"/>
        <v>152.02632899999998</v>
      </c>
      <c r="BD73" s="442">
        <f t="shared" si="210"/>
        <v>220131</v>
      </c>
      <c r="BE73" s="144">
        <f t="shared" si="210"/>
        <v>1267.9545599999999</v>
      </c>
      <c r="BF73" s="443">
        <f t="shared" si="210"/>
        <v>2584.8000000000002</v>
      </c>
      <c r="BG73" s="144">
        <f t="shared" si="210"/>
        <v>33.757488000000002</v>
      </c>
      <c r="BH73" s="66">
        <f t="shared" si="210"/>
        <v>12689.776009199999</v>
      </c>
    </row>
    <row r="74" spans="1:63" ht="38.25" thickBot="1">
      <c r="A74" s="142" t="s">
        <v>66</v>
      </c>
      <c r="B74" s="196">
        <f t="shared" ref="B74:K74" si="211">N74+Z74+AL74+AX74</f>
        <v>305.16999999999996</v>
      </c>
      <c r="C74" s="196">
        <f t="shared" si="211"/>
        <v>1937.3254938</v>
      </c>
      <c r="D74" s="196">
        <f t="shared" si="211"/>
        <v>0</v>
      </c>
      <c r="E74" s="196">
        <f t="shared" si="211"/>
        <v>0</v>
      </c>
      <c r="F74" s="196">
        <f t="shared" si="211"/>
        <v>136.47000000000003</v>
      </c>
      <c r="G74" s="196">
        <f t="shared" si="211"/>
        <v>10.864979300000002</v>
      </c>
      <c r="H74" s="196">
        <f t="shared" si="211"/>
        <v>6543</v>
      </c>
      <c r="I74" s="196">
        <f t="shared" si="211"/>
        <v>37.048079999999999</v>
      </c>
      <c r="J74" s="196">
        <f t="shared" si="211"/>
        <v>136.47000000000003</v>
      </c>
      <c r="K74" s="196">
        <f t="shared" si="211"/>
        <v>1.7822982000000001</v>
      </c>
      <c r="L74" s="274">
        <f>C74+E74+G74+I74+K74</f>
        <v>1987.0208513</v>
      </c>
      <c r="M74" s="43" t="s">
        <v>66</v>
      </c>
      <c r="N74" s="337">
        <v>129.5</v>
      </c>
      <c r="O74" s="39">
        <f>N74*6290.7/1000</f>
        <v>814.64565000000005</v>
      </c>
      <c r="P74" s="115">
        <v>0</v>
      </c>
      <c r="Q74" s="39">
        <f>P74*429.31/1000</f>
        <v>0</v>
      </c>
      <c r="R74" s="115">
        <v>20.8</v>
      </c>
      <c r="S74" s="39">
        <f>R74*77.28/1000</f>
        <v>1.607424</v>
      </c>
      <c r="T74" s="183">
        <v>1312</v>
      </c>
      <c r="U74" s="39">
        <f t="shared" ref="U74" si="212">T74*5.5/1000</f>
        <v>7.2160000000000002</v>
      </c>
      <c r="V74" s="115">
        <f>R74</f>
        <v>20.8</v>
      </c>
      <c r="W74" s="39">
        <f>V74*13.06/1000</f>
        <v>0.271648</v>
      </c>
      <c r="X74" s="394">
        <f>O74+Q74+S74+U74+W74</f>
        <v>823.74072200000012</v>
      </c>
      <c r="Y74" s="372" t="s">
        <v>66</v>
      </c>
      <c r="Z74" s="430">
        <v>45.2</v>
      </c>
      <c r="AA74" s="429">
        <f>Z74*6290.7/1000</f>
        <v>284.33964000000003</v>
      </c>
      <c r="AB74" s="430">
        <v>0</v>
      </c>
      <c r="AC74" s="429">
        <f>AB74*429.31/1000</f>
        <v>0</v>
      </c>
      <c r="AD74" s="430">
        <v>29.8</v>
      </c>
      <c r="AE74" s="429">
        <f>AD74*77.28/1000</f>
        <v>2.3029440000000001</v>
      </c>
      <c r="AF74" s="431">
        <v>1148</v>
      </c>
      <c r="AG74" s="429">
        <f t="shared" ref="AG74" si="213">AF74*5.5/1000</f>
        <v>6.3140000000000001</v>
      </c>
      <c r="AH74" s="430">
        <f>AD74</f>
        <v>29.8</v>
      </c>
      <c r="AI74" s="432">
        <f>AH74*13.06/1000</f>
        <v>0.38918800000000003</v>
      </c>
      <c r="AJ74" s="40">
        <f>AA74+AC74+AE74+AG74+AI74</f>
        <v>293.34577200000007</v>
      </c>
      <c r="AK74" s="43" t="s">
        <v>66</v>
      </c>
      <c r="AL74" s="115">
        <v>9.67</v>
      </c>
      <c r="AM74" s="39">
        <f>AL74*6425.54/1000</f>
        <v>62.134971800000002</v>
      </c>
      <c r="AN74" s="116">
        <v>0</v>
      </c>
      <c r="AO74" s="39">
        <f>AN74*440.56/1000</f>
        <v>0</v>
      </c>
      <c r="AP74" s="116">
        <v>18.170000000000002</v>
      </c>
      <c r="AQ74" s="182">
        <f>AP74*80.99/1000</f>
        <v>1.4715883000000001</v>
      </c>
      <c r="AR74" s="117">
        <v>1189</v>
      </c>
      <c r="AS74" s="49">
        <f t="shared" ref="AS74" si="214">AR74*5.76/1000</f>
        <v>6.8486399999999996</v>
      </c>
      <c r="AT74" s="37">
        <f>AP74</f>
        <v>18.170000000000002</v>
      </c>
      <c r="AU74" s="187">
        <f>AT74*13.06/1000</f>
        <v>0.23730020000000002</v>
      </c>
      <c r="AV74" s="40">
        <f>AM74+AO74+AQ74+AS74+AU74</f>
        <v>70.692500300000006</v>
      </c>
      <c r="AW74" s="33" t="s">
        <v>66</v>
      </c>
      <c r="AX74" s="115">
        <v>120.8</v>
      </c>
      <c r="AY74" s="39">
        <f>AX74*6425.54/1000</f>
        <v>776.20523199999991</v>
      </c>
      <c r="AZ74" s="197">
        <v>0</v>
      </c>
      <c r="BA74" s="39">
        <f>AZ74*440.56/1000</f>
        <v>0</v>
      </c>
      <c r="BB74" s="140">
        <v>67.7</v>
      </c>
      <c r="BC74" s="182">
        <f>BB74*80.99/1000</f>
        <v>5.4830230000000002</v>
      </c>
      <c r="BD74" s="183">
        <v>2894</v>
      </c>
      <c r="BE74" s="49">
        <f t="shared" ref="BE74" si="215">BD74*5.76/1000</f>
        <v>16.669439999999998</v>
      </c>
      <c r="BF74" s="199">
        <f>BB74</f>
        <v>67.7</v>
      </c>
      <c r="BG74" s="187">
        <f>BF74*13.06/1000</f>
        <v>0.884162</v>
      </c>
      <c r="BH74" s="40">
        <f>AY74+BA74+BC74+BE74+BG74</f>
        <v>799.24185699999987</v>
      </c>
    </row>
    <row r="75" spans="1:63" s="204" customFormat="1" ht="19.5" thickBot="1">
      <c r="A75" s="147" t="s">
        <v>67</v>
      </c>
      <c r="B75" s="86">
        <f t="shared" ref="B75:K75" si="216">SUM(B74:B74)</f>
        <v>305.16999999999996</v>
      </c>
      <c r="C75" s="88">
        <f t="shared" si="216"/>
        <v>1937.3254938</v>
      </c>
      <c r="D75" s="89">
        <f t="shared" si="216"/>
        <v>0</v>
      </c>
      <c r="E75" s="87">
        <f t="shared" si="216"/>
        <v>0</v>
      </c>
      <c r="F75" s="86">
        <f t="shared" si="216"/>
        <v>136.47000000000003</v>
      </c>
      <c r="G75" s="88">
        <f t="shared" si="216"/>
        <v>10.864979300000002</v>
      </c>
      <c r="H75" s="129">
        <f t="shared" si="216"/>
        <v>6543</v>
      </c>
      <c r="I75" s="87">
        <f t="shared" si="216"/>
        <v>37.048079999999999</v>
      </c>
      <c r="J75" s="86">
        <f t="shared" si="216"/>
        <v>136.47000000000003</v>
      </c>
      <c r="K75" s="87">
        <f t="shared" si="216"/>
        <v>1.7822982000000001</v>
      </c>
      <c r="L75" s="274">
        <f>C75+E75+G75+I75+K75</f>
        <v>1987.0208513</v>
      </c>
      <c r="M75" s="147" t="s">
        <v>67</v>
      </c>
      <c r="N75" s="86">
        <f t="shared" ref="N75:X75" si="217">SUM(N74:N74)</f>
        <v>129.5</v>
      </c>
      <c r="O75" s="88">
        <f t="shared" si="217"/>
        <v>814.64565000000005</v>
      </c>
      <c r="P75" s="86">
        <f t="shared" si="217"/>
        <v>0</v>
      </c>
      <c r="Q75" s="88">
        <f t="shared" si="217"/>
        <v>0</v>
      </c>
      <c r="R75" s="86">
        <f t="shared" si="217"/>
        <v>20.8</v>
      </c>
      <c r="S75" s="88">
        <f t="shared" si="217"/>
        <v>1.607424</v>
      </c>
      <c r="T75" s="413">
        <f t="shared" si="217"/>
        <v>1312</v>
      </c>
      <c r="U75" s="387">
        <f t="shared" si="217"/>
        <v>7.2160000000000002</v>
      </c>
      <c r="V75" s="387">
        <f t="shared" si="217"/>
        <v>20.8</v>
      </c>
      <c r="W75" s="387">
        <f t="shared" si="217"/>
        <v>0.271648</v>
      </c>
      <c r="X75" s="378">
        <f t="shared" si="217"/>
        <v>823.74072200000012</v>
      </c>
      <c r="Y75" s="24" t="s">
        <v>67</v>
      </c>
      <c r="Z75" s="131">
        <f t="shared" ref="Z75:AJ75" si="218">SUM(Z74:Z74)</f>
        <v>45.2</v>
      </c>
      <c r="AA75" s="144">
        <f t="shared" si="218"/>
        <v>284.33964000000003</v>
      </c>
      <c r="AB75" s="201">
        <f t="shared" si="218"/>
        <v>0</v>
      </c>
      <c r="AC75" s="61">
        <f t="shared" si="218"/>
        <v>0</v>
      </c>
      <c r="AD75" s="60">
        <f t="shared" si="218"/>
        <v>29.8</v>
      </c>
      <c r="AE75" s="144">
        <f t="shared" si="218"/>
        <v>2.3029440000000001</v>
      </c>
      <c r="AF75" s="202">
        <f t="shared" si="218"/>
        <v>1148</v>
      </c>
      <c r="AG75" s="144">
        <f t="shared" si="218"/>
        <v>6.3140000000000001</v>
      </c>
      <c r="AH75" s="60">
        <f t="shared" si="218"/>
        <v>29.8</v>
      </c>
      <c r="AI75" s="144">
        <f t="shared" si="218"/>
        <v>0.38918800000000003</v>
      </c>
      <c r="AJ75" s="66">
        <f t="shared" si="218"/>
        <v>293.34577200000007</v>
      </c>
      <c r="AK75" s="147" t="s">
        <v>67</v>
      </c>
      <c r="AL75" s="131">
        <f t="shared" ref="AL75:AV75" si="219">SUM(AL74:AL74)</f>
        <v>9.67</v>
      </c>
      <c r="AM75" s="66">
        <f t="shared" si="219"/>
        <v>62.134971800000002</v>
      </c>
      <c r="AN75" s="201">
        <f t="shared" si="219"/>
        <v>0</v>
      </c>
      <c r="AO75" s="87">
        <f t="shared" si="219"/>
        <v>0</v>
      </c>
      <c r="AP75" s="60">
        <f t="shared" si="219"/>
        <v>18.170000000000002</v>
      </c>
      <c r="AQ75" s="88">
        <f t="shared" si="219"/>
        <v>1.4715883000000001</v>
      </c>
      <c r="AR75" s="202">
        <f t="shared" si="219"/>
        <v>1189</v>
      </c>
      <c r="AS75" s="61">
        <f t="shared" si="219"/>
        <v>6.8486399999999996</v>
      </c>
      <c r="AT75" s="60">
        <f t="shared" si="219"/>
        <v>18.170000000000002</v>
      </c>
      <c r="AU75" s="88">
        <f t="shared" si="219"/>
        <v>0.23730020000000002</v>
      </c>
      <c r="AV75" s="66">
        <f t="shared" si="219"/>
        <v>70.692500300000006</v>
      </c>
      <c r="AW75" s="147" t="s">
        <v>67</v>
      </c>
      <c r="AX75" s="86">
        <f t="shared" ref="AX75:BH75" si="220">SUM(AX74:AX74)</f>
        <v>120.8</v>
      </c>
      <c r="AY75" s="88">
        <f t="shared" si="220"/>
        <v>776.20523199999991</v>
      </c>
      <c r="AZ75" s="89">
        <f t="shared" si="220"/>
        <v>0</v>
      </c>
      <c r="BA75" s="87">
        <f t="shared" si="220"/>
        <v>0</v>
      </c>
      <c r="BB75" s="86">
        <f t="shared" si="220"/>
        <v>67.7</v>
      </c>
      <c r="BC75" s="88">
        <f t="shared" si="220"/>
        <v>5.4830230000000002</v>
      </c>
      <c r="BD75" s="129">
        <f t="shared" si="220"/>
        <v>2894</v>
      </c>
      <c r="BE75" s="88">
        <f t="shared" si="220"/>
        <v>16.669439999999998</v>
      </c>
      <c r="BF75" s="86">
        <f t="shared" si="220"/>
        <v>67.7</v>
      </c>
      <c r="BG75" s="88">
        <f t="shared" si="220"/>
        <v>0.884162</v>
      </c>
      <c r="BH75" s="66">
        <f t="shared" si="220"/>
        <v>799.24185699999987</v>
      </c>
      <c r="BI75" s="203" t="e">
        <f>#REF!+BH74+BH72+BH71+BH70+BH68</f>
        <v>#REF!</v>
      </c>
    </row>
    <row r="76" spans="1:63" s="204" customFormat="1" ht="19.5" thickBot="1">
      <c r="A76" s="171" t="s">
        <v>68</v>
      </c>
      <c r="B76" s="60">
        <f t="shared" ref="B76:K76" si="221">B73+B75</f>
        <v>4679.1500000000005</v>
      </c>
      <c r="C76" s="60">
        <f t="shared" si="221"/>
        <v>29692.742073399993</v>
      </c>
      <c r="D76" s="60">
        <f t="shared" si="221"/>
        <v>2647.7000000000003</v>
      </c>
      <c r="E76" s="60">
        <f t="shared" si="221"/>
        <v>1149.263837</v>
      </c>
      <c r="F76" s="60">
        <f t="shared" si="221"/>
        <v>6910.3700000000008</v>
      </c>
      <c r="G76" s="60">
        <f t="shared" si="221"/>
        <v>548.19361029999993</v>
      </c>
      <c r="H76" s="60">
        <f t="shared" si="221"/>
        <v>822025</v>
      </c>
      <c r="I76" s="60">
        <f t="shared" si="221"/>
        <v>4621.8456399999995</v>
      </c>
      <c r="J76" s="60">
        <f t="shared" si="221"/>
        <v>9558.07</v>
      </c>
      <c r="K76" s="60">
        <f t="shared" si="221"/>
        <v>124.82839420000001</v>
      </c>
      <c r="L76" s="371">
        <f>C76+E76+G76+I76+K76</f>
        <v>36136.87355489999</v>
      </c>
      <c r="M76" s="171" t="s">
        <v>68</v>
      </c>
      <c r="N76" s="60">
        <f t="shared" ref="N76:W76" si="222">N73+N75</f>
        <v>2108.88</v>
      </c>
      <c r="O76" s="144">
        <f t="shared" si="222"/>
        <v>13266.331415999997</v>
      </c>
      <c r="P76" s="60">
        <f t="shared" si="222"/>
        <v>886</v>
      </c>
      <c r="Q76" s="144">
        <f t="shared" si="222"/>
        <v>380.36865999999998</v>
      </c>
      <c r="R76" s="60">
        <f t="shared" si="222"/>
        <v>1936</v>
      </c>
      <c r="S76" s="144">
        <f t="shared" si="222"/>
        <v>149.61408000000003</v>
      </c>
      <c r="T76" s="60">
        <f t="shared" si="222"/>
        <v>245364</v>
      </c>
      <c r="U76" s="144">
        <f t="shared" si="222"/>
        <v>1349.502</v>
      </c>
      <c r="V76" s="60">
        <f t="shared" si="222"/>
        <v>2822</v>
      </c>
      <c r="W76" s="144">
        <f t="shared" si="222"/>
        <v>36.855320000000006</v>
      </c>
      <c r="X76" s="130">
        <f>O76+Q76+S76+U76+W76</f>
        <v>15182.671475999998</v>
      </c>
      <c r="Y76" s="171" t="s">
        <v>68</v>
      </c>
      <c r="Z76" s="60">
        <f t="shared" ref="Z76:AI76" si="223">Z73+Z75</f>
        <v>659.76</v>
      </c>
      <c r="AA76" s="144">
        <f t="shared" si="223"/>
        <v>4150.3522319999993</v>
      </c>
      <c r="AB76" s="60">
        <f t="shared" si="223"/>
        <v>643.5</v>
      </c>
      <c r="AC76" s="144">
        <f t="shared" si="223"/>
        <v>276.26098500000001</v>
      </c>
      <c r="AD76" s="60">
        <f t="shared" si="223"/>
        <v>1157.5999999999999</v>
      </c>
      <c r="AE76" s="144">
        <f t="shared" si="223"/>
        <v>89.459327999999999</v>
      </c>
      <c r="AF76" s="60">
        <f t="shared" si="223"/>
        <v>189322</v>
      </c>
      <c r="AG76" s="144">
        <f t="shared" si="223"/>
        <v>1041.2710000000002</v>
      </c>
      <c r="AH76" s="60">
        <f t="shared" si="223"/>
        <v>1801.1</v>
      </c>
      <c r="AI76" s="144">
        <f t="shared" si="223"/>
        <v>23.522366000000002</v>
      </c>
      <c r="AJ76" s="130">
        <f>AA76+AC76+AE76+AG76+AI76</f>
        <v>5580.8659109999999</v>
      </c>
      <c r="AK76" s="171" t="s">
        <v>68</v>
      </c>
      <c r="AL76" s="60">
        <f t="shared" ref="AL76:AU76" si="224">AL73+AL75</f>
        <v>89.58</v>
      </c>
      <c r="AM76" s="144">
        <f t="shared" si="224"/>
        <v>575.59987319999993</v>
      </c>
      <c r="AN76" s="60">
        <f t="shared" si="224"/>
        <v>410.5</v>
      </c>
      <c r="AO76" s="144">
        <f t="shared" si="224"/>
        <v>180.84987999999998</v>
      </c>
      <c r="AP76" s="60">
        <f t="shared" si="224"/>
        <v>1871.97</v>
      </c>
      <c r="AQ76" s="144">
        <f t="shared" si="224"/>
        <v>151.61085029999998</v>
      </c>
      <c r="AR76" s="60">
        <f t="shared" si="224"/>
        <v>164314</v>
      </c>
      <c r="AS76" s="144">
        <f t="shared" si="224"/>
        <v>946.44864000000007</v>
      </c>
      <c r="AT76" s="60">
        <f t="shared" si="224"/>
        <v>2282.4700000000003</v>
      </c>
      <c r="AU76" s="144">
        <f t="shared" si="224"/>
        <v>29.809058199999999</v>
      </c>
      <c r="AV76" s="130">
        <f>AM76+AO76+AQ76+AS76+AU76</f>
        <v>1884.3183016999999</v>
      </c>
      <c r="AW76" s="171" t="s">
        <v>68</v>
      </c>
      <c r="AX76" s="60">
        <f t="shared" ref="AX76:BG76" si="225">AX73+AX75</f>
        <v>1820.93</v>
      </c>
      <c r="AY76" s="144">
        <f t="shared" si="225"/>
        <v>11700.4585522</v>
      </c>
      <c r="AZ76" s="60">
        <f t="shared" si="225"/>
        <v>707.7</v>
      </c>
      <c r="BA76" s="144">
        <f t="shared" si="225"/>
        <v>311.784312</v>
      </c>
      <c r="BB76" s="60">
        <f t="shared" si="225"/>
        <v>1944.8</v>
      </c>
      <c r="BC76" s="144">
        <f t="shared" si="225"/>
        <v>157.50935199999998</v>
      </c>
      <c r="BD76" s="60">
        <f t="shared" si="225"/>
        <v>223025</v>
      </c>
      <c r="BE76" s="144">
        <f t="shared" si="225"/>
        <v>1284.6239999999998</v>
      </c>
      <c r="BF76" s="60">
        <f t="shared" si="225"/>
        <v>2652.5</v>
      </c>
      <c r="BG76" s="144">
        <f t="shared" si="225"/>
        <v>34.641650000000006</v>
      </c>
      <c r="BH76" s="130">
        <f>AY76+BA76+BC76+BE76+BG76</f>
        <v>13489.017866199998</v>
      </c>
    </row>
    <row r="77" spans="1:63" ht="18.75">
      <c r="A77" s="143"/>
      <c r="B77" s="2"/>
      <c r="C77" s="2"/>
      <c r="D77" s="2"/>
      <c r="E77" s="2"/>
      <c r="F77" s="2"/>
      <c r="G77" s="2"/>
      <c r="H77" s="2"/>
      <c r="I77" s="2"/>
      <c r="J77" s="2"/>
      <c r="K77" s="2"/>
      <c r="L77" s="99"/>
      <c r="M77" s="143"/>
      <c r="N77" s="2"/>
      <c r="O77" s="2"/>
      <c r="P77" s="2"/>
      <c r="Q77" s="2"/>
      <c r="R77" s="2"/>
      <c r="S77" s="2"/>
      <c r="T77" s="2"/>
      <c r="U77" s="2"/>
      <c r="V77" s="2"/>
      <c r="W77" s="2"/>
      <c r="X77" s="179"/>
      <c r="Y77" s="143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179"/>
      <c r="AK77" s="143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179"/>
      <c r="AW77" s="143"/>
      <c r="AX77" s="2"/>
      <c r="AY77" s="2"/>
      <c r="AZ77" s="2"/>
      <c r="BA77" s="2"/>
      <c r="BB77" s="2"/>
      <c r="BC77" s="2"/>
      <c r="BD77" s="2"/>
      <c r="BE77" s="2" t="s">
        <v>1</v>
      </c>
      <c r="BF77" s="2"/>
      <c r="BG77" s="2"/>
      <c r="BH77" s="179"/>
    </row>
    <row r="78" spans="1:63" ht="18.75">
      <c r="A78" s="150">
        <f>H32+H33+H34+H36+H37</f>
        <v>182990.22999999998</v>
      </c>
      <c r="B78" s="205">
        <f t="shared" ref="B78:L78" si="226">B61+B76</f>
        <v>16945.55</v>
      </c>
      <c r="C78" s="205">
        <f t="shared" si="226"/>
        <v>91548.677828500004</v>
      </c>
      <c r="D78" s="205">
        <f t="shared" si="226"/>
        <v>3382.71</v>
      </c>
      <c r="E78" s="205">
        <f t="shared" si="226"/>
        <v>5292.0674193300001</v>
      </c>
      <c r="F78" s="205">
        <f t="shared" si="226"/>
        <v>44955.303000000007</v>
      </c>
      <c r="G78" s="205">
        <f t="shared" si="226"/>
        <v>2869.4397424599993</v>
      </c>
      <c r="H78" s="205">
        <f t="shared" si="226"/>
        <v>2147090.27</v>
      </c>
      <c r="I78" s="205">
        <f t="shared" si="226"/>
        <v>12053.937846999999</v>
      </c>
      <c r="J78" s="205">
        <f t="shared" si="226"/>
        <v>41486.763000000006</v>
      </c>
      <c r="K78" s="205">
        <f t="shared" si="226"/>
        <v>955.0362854199999</v>
      </c>
      <c r="L78" s="205">
        <f t="shared" si="226"/>
        <v>112719.15912270997</v>
      </c>
      <c r="M78" s="143"/>
      <c r="N78" s="205">
        <f t="shared" ref="N78:X78" si="227">N61+N76</f>
        <v>7886.96</v>
      </c>
      <c r="O78" s="205">
        <f t="shared" si="227"/>
        <v>41927.991663499997</v>
      </c>
      <c r="P78" s="205">
        <f t="shared" si="227"/>
        <v>1128.461</v>
      </c>
      <c r="Q78" s="205">
        <f t="shared" si="227"/>
        <v>1737.5088108899995</v>
      </c>
      <c r="R78" s="205">
        <f t="shared" si="227"/>
        <v>14280.481000000002</v>
      </c>
      <c r="S78" s="205">
        <f t="shared" si="227"/>
        <v>902.17696241999988</v>
      </c>
      <c r="T78" s="205">
        <f t="shared" si="227"/>
        <v>622011.33000000007</v>
      </c>
      <c r="U78" s="205">
        <f t="shared" si="227"/>
        <v>3392.0504025999999</v>
      </c>
      <c r="V78" s="205">
        <f t="shared" si="227"/>
        <v>12622.671</v>
      </c>
      <c r="W78" s="205">
        <f t="shared" si="227"/>
        <v>289.02854793999995</v>
      </c>
      <c r="X78" s="206">
        <f t="shared" si="227"/>
        <v>48248.756387349989</v>
      </c>
      <c r="Y78" s="143"/>
      <c r="Z78" s="205">
        <f t="shared" ref="Z78:AJ78" si="228">Z61+Z76</f>
        <v>2630.99</v>
      </c>
      <c r="AA78" s="205">
        <f t="shared" si="228"/>
        <v>13948.304041899997</v>
      </c>
      <c r="AB78" s="205">
        <f t="shared" si="228"/>
        <v>844.45600000000002</v>
      </c>
      <c r="AC78" s="205">
        <f t="shared" si="228"/>
        <v>1369.9656977899999</v>
      </c>
      <c r="AD78" s="205">
        <f t="shared" si="228"/>
        <v>10280.791000000001</v>
      </c>
      <c r="AE78" s="205">
        <f t="shared" si="228"/>
        <v>652.47736182000006</v>
      </c>
      <c r="AF78" s="205">
        <f t="shared" si="228"/>
        <v>471412.5</v>
      </c>
      <c r="AG78" s="205">
        <f t="shared" si="228"/>
        <v>2592.7687500000002</v>
      </c>
      <c r="AH78" s="205">
        <f t="shared" si="228"/>
        <v>9178.6910000000007</v>
      </c>
      <c r="AI78" s="205">
        <f t="shared" si="228"/>
        <v>207.01923124000001</v>
      </c>
      <c r="AJ78" s="206">
        <f t="shared" si="228"/>
        <v>18770.535082750001</v>
      </c>
      <c r="AK78" s="143" t="s">
        <v>1</v>
      </c>
      <c r="AL78" s="205">
        <f t="shared" ref="AL78:AV78" si="229">AL61+AL76</f>
        <v>503.15000000000003</v>
      </c>
      <c r="AM78" s="205">
        <f t="shared" si="229"/>
        <v>2637.0007240999998</v>
      </c>
      <c r="AN78" s="205">
        <f t="shared" si="229"/>
        <v>512.99199999999996</v>
      </c>
      <c r="AO78" s="205">
        <f t="shared" si="229"/>
        <v>727.91478512000003</v>
      </c>
      <c r="AP78" s="205">
        <f t="shared" si="229"/>
        <v>8773.39</v>
      </c>
      <c r="AQ78" s="205">
        <f t="shared" si="229"/>
        <v>567.95738239999991</v>
      </c>
      <c r="AR78" s="205">
        <f t="shared" si="229"/>
        <v>423629.82999999996</v>
      </c>
      <c r="AS78" s="205">
        <f t="shared" si="229"/>
        <v>2440.1078207999999</v>
      </c>
      <c r="AT78" s="205">
        <f t="shared" si="229"/>
        <v>8539.36</v>
      </c>
      <c r="AU78" s="205">
        <f t="shared" si="229"/>
        <v>198.5653968</v>
      </c>
      <c r="AV78" s="206">
        <f t="shared" si="229"/>
        <v>6571.5461092199994</v>
      </c>
      <c r="AW78" s="143" t="s">
        <v>1</v>
      </c>
      <c r="AX78" s="205">
        <f t="shared" ref="AX78:BH78" si="230">AX61+AX76</f>
        <v>5924.4500000000007</v>
      </c>
      <c r="AY78" s="205">
        <f t="shared" si="230"/>
        <v>33035.381398999998</v>
      </c>
      <c r="AZ78" s="205">
        <f t="shared" si="230"/>
        <v>896.80100000000004</v>
      </c>
      <c r="BA78" s="205">
        <f t="shared" si="230"/>
        <v>1456.6781255300002</v>
      </c>
      <c r="BB78" s="205">
        <f t="shared" si="230"/>
        <v>11620.641</v>
      </c>
      <c r="BC78" s="205">
        <f t="shared" si="230"/>
        <v>746.82803581999997</v>
      </c>
      <c r="BD78" s="205">
        <f t="shared" si="230"/>
        <v>630036.60999999987</v>
      </c>
      <c r="BE78" s="205">
        <f t="shared" si="230"/>
        <v>3629.0108735999997</v>
      </c>
      <c r="BF78" s="205">
        <f t="shared" si="230"/>
        <v>11146.040999999999</v>
      </c>
      <c r="BG78" s="205">
        <f t="shared" si="230"/>
        <v>260.42310944000002</v>
      </c>
      <c r="BH78" s="206">
        <f t="shared" si="230"/>
        <v>39128.321543389997</v>
      </c>
    </row>
    <row r="79" spans="1:63">
      <c r="A79" s="207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9"/>
      <c r="M79" s="207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10"/>
      <c r="Y79" s="207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10"/>
      <c r="AK79" s="207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10"/>
      <c r="AW79" s="207"/>
      <c r="AX79" s="208"/>
      <c r="AY79" s="208"/>
      <c r="AZ79" s="208"/>
      <c r="BA79" s="208"/>
      <c r="BB79" s="208"/>
      <c r="BC79" s="208"/>
      <c r="BD79" s="208"/>
      <c r="BE79" s="208"/>
      <c r="BF79" s="208" t="s">
        <v>1</v>
      </c>
      <c r="BG79" s="208"/>
      <c r="BH79" s="210"/>
    </row>
    <row r="80" spans="1:63" ht="18" customHeight="1">
      <c r="A80" s="586" t="s">
        <v>60</v>
      </c>
      <c r="B80" s="587"/>
      <c r="C80" s="587"/>
      <c r="D80" s="587"/>
      <c r="E80" s="587"/>
      <c r="F80" s="587"/>
      <c r="G80" s="587"/>
      <c r="H80" s="587"/>
      <c r="I80" s="587"/>
      <c r="J80" s="587"/>
      <c r="K80" s="587"/>
      <c r="L80" s="587"/>
      <c r="M80" s="586" t="s">
        <v>7</v>
      </c>
      <c r="N80" s="587"/>
      <c r="O80" s="587"/>
      <c r="P80" s="587"/>
      <c r="Q80" s="587"/>
      <c r="R80" s="587"/>
      <c r="S80" s="587"/>
      <c r="T80" s="587"/>
      <c r="U80" s="587"/>
      <c r="V80" s="587"/>
      <c r="W80" s="587"/>
      <c r="X80" s="588"/>
      <c r="Y80" s="586" t="s">
        <v>7</v>
      </c>
      <c r="Z80" s="587"/>
      <c r="AA80" s="587"/>
      <c r="AB80" s="587"/>
      <c r="AC80" s="587"/>
      <c r="AD80" s="587"/>
      <c r="AE80" s="587"/>
      <c r="AF80" s="587"/>
      <c r="AG80" s="587"/>
      <c r="AH80" s="587"/>
      <c r="AI80" s="587"/>
      <c r="AJ80" s="588"/>
      <c r="AK80" s="586" t="s">
        <v>7</v>
      </c>
      <c r="AL80" s="587"/>
      <c r="AM80" s="587"/>
      <c r="AN80" s="587"/>
      <c r="AO80" s="587"/>
      <c r="AP80" s="587"/>
      <c r="AQ80" s="587"/>
      <c r="AR80" s="587"/>
      <c r="AS80" s="587"/>
      <c r="AT80" s="587"/>
      <c r="AU80" s="587"/>
      <c r="AV80" s="588"/>
      <c r="AW80" s="586" t="s">
        <v>7</v>
      </c>
      <c r="AX80" s="587"/>
      <c r="AY80" s="587"/>
      <c r="AZ80" s="587"/>
      <c r="BA80" s="587"/>
      <c r="BB80" s="587"/>
      <c r="BC80" s="587"/>
      <c r="BD80" s="587"/>
      <c r="BE80" s="587"/>
      <c r="BF80" s="587"/>
      <c r="BG80" s="587"/>
      <c r="BH80" s="588"/>
    </row>
    <row r="81" spans="1:62" ht="15.75" customHeight="1">
      <c r="A81" s="586" t="s">
        <v>8</v>
      </c>
      <c r="B81" s="587"/>
      <c r="C81" s="587"/>
      <c r="D81" s="587"/>
      <c r="E81" s="587"/>
      <c r="F81" s="587"/>
      <c r="G81" s="587"/>
      <c r="H81" s="587"/>
      <c r="I81" s="587"/>
      <c r="J81" s="587"/>
      <c r="K81" s="587"/>
      <c r="L81" s="587"/>
      <c r="M81" s="586" t="s">
        <v>8</v>
      </c>
      <c r="N81" s="587"/>
      <c r="O81" s="587"/>
      <c r="P81" s="587"/>
      <c r="Q81" s="587"/>
      <c r="R81" s="587"/>
      <c r="S81" s="587"/>
      <c r="T81" s="587"/>
      <c r="U81" s="587"/>
      <c r="V81" s="587"/>
      <c r="W81" s="587"/>
      <c r="X81" s="588"/>
      <c r="Y81" s="586" t="s">
        <v>8</v>
      </c>
      <c r="Z81" s="587"/>
      <c r="AA81" s="587"/>
      <c r="AB81" s="587"/>
      <c r="AC81" s="587"/>
      <c r="AD81" s="587"/>
      <c r="AE81" s="587"/>
      <c r="AF81" s="587"/>
      <c r="AG81" s="587"/>
      <c r="AH81" s="587"/>
      <c r="AI81" s="587"/>
      <c r="AJ81" s="588"/>
      <c r="AK81" s="586" t="s">
        <v>8</v>
      </c>
      <c r="AL81" s="587"/>
      <c r="AM81" s="587"/>
      <c r="AN81" s="587"/>
      <c r="AO81" s="587"/>
      <c r="AP81" s="587"/>
      <c r="AQ81" s="587"/>
      <c r="AR81" s="587"/>
      <c r="AS81" s="587"/>
      <c r="AT81" s="587"/>
      <c r="AU81" s="587"/>
      <c r="AV81" s="588"/>
      <c r="AW81" s="586" t="s">
        <v>8</v>
      </c>
      <c r="AX81" s="587"/>
      <c r="AY81" s="587"/>
      <c r="AZ81" s="587"/>
      <c r="BA81" s="587"/>
      <c r="BB81" s="587"/>
      <c r="BC81" s="587"/>
      <c r="BD81" s="587"/>
      <c r="BE81" s="587"/>
      <c r="BF81" s="587"/>
      <c r="BG81" s="587"/>
      <c r="BH81" s="588"/>
    </row>
    <row r="82" spans="1:62" ht="16.5" customHeight="1" thickBot="1">
      <c r="A82" s="589" t="s">
        <v>81</v>
      </c>
      <c r="B82" s="590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589" t="s">
        <v>80</v>
      </c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1"/>
      <c r="Y82" s="589" t="s">
        <v>77</v>
      </c>
      <c r="Z82" s="590"/>
      <c r="AA82" s="590"/>
      <c r="AB82" s="590"/>
      <c r="AC82" s="590"/>
      <c r="AD82" s="590"/>
      <c r="AE82" s="590"/>
      <c r="AF82" s="590"/>
      <c r="AG82" s="590"/>
      <c r="AH82" s="590"/>
      <c r="AI82" s="590"/>
      <c r="AJ82" s="591"/>
      <c r="AK82" s="589" t="s">
        <v>78</v>
      </c>
      <c r="AL82" s="590"/>
      <c r="AM82" s="590"/>
      <c r="AN82" s="590"/>
      <c r="AO82" s="590"/>
      <c r="AP82" s="590"/>
      <c r="AQ82" s="590"/>
      <c r="AR82" s="590"/>
      <c r="AS82" s="590"/>
      <c r="AT82" s="590"/>
      <c r="AU82" s="590"/>
      <c r="AV82" s="591"/>
      <c r="AW82" s="589" t="s">
        <v>79</v>
      </c>
      <c r="AX82" s="590"/>
      <c r="AY82" s="590"/>
      <c r="AZ82" s="590"/>
      <c r="BA82" s="590"/>
      <c r="BB82" s="590"/>
      <c r="BC82" s="590"/>
      <c r="BD82" s="590"/>
      <c r="BE82" s="590"/>
      <c r="BF82" s="590"/>
      <c r="BG82" s="590"/>
      <c r="BH82" s="591"/>
    </row>
    <row r="83" spans="1:62" ht="32.25" customHeight="1" thickBot="1">
      <c r="A83" s="211" t="s">
        <v>9</v>
      </c>
      <c r="B83" s="581" t="s">
        <v>10</v>
      </c>
      <c r="C83" s="585"/>
      <c r="D83" s="581" t="s">
        <v>11</v>
      </c>
      <c r="E83" s="584"/>
      <c r="F83" s="581" t="s">
        <v>12</v>
      </c>
      <c r="G83" s="584"/>
      <c r="H83" s="581" t="s">
        <v>13</v>
      </c>
      <c r="I83" s="584"/>
      <c r="J83" s="581" t="s">
        <v>14</v>
      </c>
      <c r="K83" s="584"/>
      <c r="L83" s="304" t="s">
        <v>15</v>
      </c>
      <c r="M83" s="212" t="s">
        <v>9</v>
      </c>
      <c r="N83" s="581" t="s">
        <v>10</v>
      </c>
      <c r="O83" s="584"/>
      <c r="P83" s="581" t="s">
        <v>11</v>
      </c>
      <c r="Q83" s="584"/>
      <c r="R83" s="581" t="s">
        <v>12</v>
      </c>
      <c r="S83" s="584"/>
      <c r="T83" s="581" t="s">
        <v>13</v>
      </c>
      <c r="U83" s="584"/>
      <c r="V83" s="581" t="s">
        <v>14</v>
      </c>
      <c r="W83" s="582"/>
      <c r="X83" s="304" t="s">
        <v>15</v>
      </c>
      <c r="Y83" s="212" t="s">
        <v>9</v>
      </c>
      <c r="Z83" s="581" t="s">
        <v>10</v>
      </c>
      <c r="AA83" s="584"/>
      <c r="AB83" s="581" t="s">
        <v>11</v>
      </c>
      <c r="AC83" s="584"/>
      <c r="AD83" s="581" t="s">
        <v>12</v>
      </c>
      <c r="AE83" s="584"/>
      <c r="AF83" s="581" t="s">
        <v>13</v>
      </c>
      <c r="AG83" s="584"/>
      <c r="AH83" s="581" t="s">
        <v>14</v>
      </c>
      <c r="AI83" s="582"/>
      <c r="AJ83" s="304" t="s">
        <v>15</v>
      </c>
      <c r="AK83" s="212" t="s">
        <v>9</v>
      </c>
      <c r="AL83" s="581" t="s">
        <v>10</v>
      </c>
      <c r="AM83" s="584"/>
      <c r="AN83" s="581" t="s">
        <v>11</v>
      </c>
      <c r="AO83" s="584"/>
      <c r="AP83" s="581" t="s">
        <v>12</v>
      </c>
      <c r="AQ83" s="584"/>
      <c r="AR83" s="581" t="s">
        <v>13</v>
      </c>
      <c r="AS83" s="584"/>
      <c r="AT83" s="581" t="s">
        <v>14</v>
      </c>
      <c r="AU83" s="582"/>
      <c r="AV83" s="304" t="s">
        <v>15</v>
      </c>
      <c r="AW83" s="212" t="s">
        <v>9</v>
      </c>
      <c r="AX83" s="581" t="s">
        <v>10</v>
      </c>
      <c r="AY83" s="584"/>
      <c r="AZ83" s="581" t="s">
        <v>11</v>
      </c>
      <c r="BA83" s="584"/>
      <c r="BB83" s="581" t="s">
        <v>12</v>
      </c>
      <c r="BC83" s="584"/>
      <c r="BD83" s="581" t="s">
        <v>13</v>
      </c>
      <c r="BE83" s="584"/>
      <c r="BF83" s="581" t="s">
        <v>14</v>
      </c>
      <c r="BG83" s="582"/>
      <c r="BH83" s="304" t="s">
        <v>15</v>
      </c>
      <c r="BI83" s="583"/>
      <c r="BJ83" s="583"/>
    </row>
    <row r="84" spans="1:62" ht="29.25" customHeight="1" thickBot="1">
      <c r="A84" s="213"/>
      <c r="B84" s="214" t="s">
        <v>16</v>
      </c>
      <c r="C84" s="215" t="s">
        <v>17</v>
      </c>
      <c r="D84" s="216" t="s">
        <v>16</v>
      </c>
      <c r="E84" s="215" t="s">
        <v>17</v>
      </c>
      <c r="F84" s="217" t="s">
        <v>18</v>
      </c>
      <c r="G84" s="218" t="s">
        <v>17</v>
      </c>
      <c r="H84" s="216" t="s">
        <v>19</v>
      </c>
      <c r="I84" s="215" t="s">
        <v>17</v>
      </c>
      <c r="J84" s="214" t="s">
        <v>18</v>
      </c>
      <c r="K84" s="215" t="s">
        <v>17</v>
      </c>
      <c r="L84" s="221" t="s">
        <v>17</v>
      </c>
      <c r="M84" s="305"/>
      <c r="N84" s="219" t="s">
        <v>16</v>
      </c>
      <c r="O84" s="223" t="s">
        <v>17</v>
      </c>
      <c r="P84" s="220" t="s">
        <v>16</v>
      </c>
      <c r="Q84" s="218" t="s">
        <v>17</v>
      </c>
      <c r="R84" s="219" t="s">
        <v>18</v>
      </c>
      <c r="S84" s="218" t="s">
        <v>17</v>
      </c>
      <c r="T84" s="220" t="s">
        <v>19</v>
      </c>
      <c r="U84" s="218" t="s">
        <v>17</v>
      </c>
      <c r="V84" s="217" t="s">
        <v>18</v>
      </c>
      <c r="W84" s="218" t="s">
        <v>17</v>
      </c>
      <c r="X84" s="222" t="s">
        <v>17</v>
      </c>
      <c r="Y84" s="305"/>
      <c r="Z84" s="219" t="s">
        <v>16</v>
      </c>
      <c r="AA84" s="223" t="s">
        <v>17</v>
      </c>
      <c r="AB84" s="220" t="s">
        <v>16</v>
      </c>
      <c r="AC84" s="218" t="s">
        <v>17</v>
      </c>
      <c r="AD84" s="219" t="s">
        <v>18</v>
      </c>
      <c r="AE84" s="218" t="s">
        <v>17</v>
      </c>
      <c r="AF84" s="220" t="s">
        <v>19</v>
      </c>
      <c r="AG84" s="218" t="s">
        <v>17</v>
      </c>
      <c r="AH84" s="219" t="s">
        <v>18</v>
      </c>
      <c r="AI84" s="218" t="s">
        <v>17</v>
      </c>
      <c r="AJ84" s="222" t="s">
        <v>17</v>
      </c>
      <c r="AK84" s="305"/>
      <c r="AL84" s="219" t="s">
        <v>16</v>
      </c>
      <c r="AM84" s="223" t="s">
        <v>17</v>
      </c>
      <c r="AN84" s="224" t="s">
        <v>16</v>
      </c>
      <c r="AO84" s="218" t="s">
        <v>17</v>
      </c>
      <c r="AP84" s="219" t="s">
        <v>18</v>
      </c>
      <c r="AQ84" s="218" t="s">
        <v>17</v>
      </c>
      <c r="AR84" s="220" t="s">
        <v>19</v>
      </c>
      <c r="AS84" s="218" t="s">
        <v>17</v>
      </c>
      <c r="AT84" s="219" t="s">
        <v>18</v>
      </c>
      <c r="AU84" s="218" t="s">
        <v>17</v>
      </c>
      <c r="AV84" s="222" t="s">
        <v>17</v>
      </c>
      <c r="AW84" s="305"/>
      <c r="AX84" s="219" t="s">
        <v>16</v>
      </c>
      <c r="AY84" s="223" t="s">
        <v>17</v>
      </c>
      <c r="AZ84" s="224" t="s">
        <v>16</v>
      </c>
      <c r="BA84" s="218" t="s">
        <v>17</v>
      </c>
      <c r="BB84" s="219" t="s">
        <v>18</v>
      </c>
      <c r="BC84" s="218" t="s">
        <v>17</v>
      </c>
      <c r="BD84" s="220" t="s">
        <v>19</v>
      </c>
      <c r="BE84" s="218" t="s">
        <v>17</v>
      </c>
      <c r="BF84" s="219" t="s">
        <v>18</v>
      </c>
      <c r="BG84" s="218" t="s">
        <v>17</v>
      </c>
      <c r="BH84" s="222" t="s">
        <v>17</v>
      </c>
    </row>
    <row r="85" spans="1:62" s="234" customFormat="1">
      <c r="A85" s="225" t="s">
        <v>69</v>
      </c>
      <c r="B85" s="41">
        <f>N85+Z85+AL85+AX85</f>
        <v>9044.24</v>
      </c>
      <c r="C85" s="226">
        <f>C58+C57+C45+C44+C43+C42+C41+C36+C35+C34+C33+C32+C25+C24+C23+C22+C21+C20+C18+C16+C37</f>
        <v>38284.9866797</v>
      </c>
      <c r="D85" s="227">
        <f>P85+AB85+AN85+AZ85</f>
        <v>528.73700000000008</v>
      </c>
      <c r="E85" s="228">
        <f t="shared" ref="E85:J85" si="231">Q85+AC85+AO85+BA85</f>
        <v>2239.7702783200002</v>
      </c>
      <c r="F85" s="41">
        <f t="shared" si="231"/>
        <v>24664.639999999996</v>
      </c>
      <c r="G85" s="229">
        <f t="shared" si="231"/>
        <v>1377.7667904</v>
      </c>
      <c r="H85" s="230">
        <f t="shared" si="231"/>
        <v>1027793.81</v>
      </c>
      <c r="I85" s="229">
        <f t="shared" si="231"/>
        <v>5787.7583776000001</v>
      </c>
      <c r="J85" s="231">
        <f t="shared" si="231"/>
        <v>24649.439999999999</v>
      </c>
      <c r="K85" s="226">
        <f>K58+K57+K45+K44+K43+K42+K41+K36+K35+K34+K33+K32+K25+K24+K23+K22+K21+K20+K18+K16+K37</f>
        <v>717.77712209999993</v>
      </c>
      <c r="L85" s="280">
        <f>C85+E85+G85+I85+K85</f>
        <v>48408.05924812</v>
      </c>
      <c r="M85" s="233" t="s">
        <v>69</v>
      </c>
      <c r="N85" s="233">
        <f t="shared" ref="N85:W85" si="232">N16+N18+N20+N21+N22+N23+N24+N25+N32+N33+N34+N35+N36+N37+N41+N42+N43+N44+N45+N57+N58</f>
        <v>4252.6299999999992</v>
      </c>
      <c r="O85" s="233">
        <f t="shared" si="232"/>
        <v>17739.420782000001</v>
      </c>
      <c r="P85" s="233">
        <f t="shared" si="232"/>
        <v>172.32999999999998</v>
      </c>
      <c r="Q85" s="233">
        <f t="shared" si="232"/>
        <v>718.85736199999985</v>
      </c>
      <c r="R85" s="233">
        <f t="shared" si="232"/>
        <v>7728.4999999999991</v>
      </c>
      <c r="S85" s="233">
        <f t="shared" si="232"/>
        <v>431.71400999999997</v>
      </c>
      <c r="T85" s="233">
        <f t="shared" si="232"/>
        <v>295439.43</v>
      </c>
      <c r="U85" s="233">
        <f t="shared" si="232"/>
        <v>1624.9168650000001</v>
      </c>
      <c r="V85" s="233">
        <f t="shared" si="232"/>
        <v>7728.3</v>
      </c>
      <c r="W85" s="233">
        <f t="shared" si="232"/>
        <v>220.79753099999999</v>
      </c>
      <c r="X85" s="233">
        <f>X16+X18+X20+X21+X22+X23+X24+X25+X32+X33+X34+X35+X36+X37+X41+X42+X43+X44+X45+X57+X58</f>
        <v>20735.706550000006</v>
      </c>
      <c r="Y85" s="233" t="s">
        <v>69</v>
      </c>
      <c r="Z85" s="233">
        <f>Z16+Z18+Z20+Z21+Z22+Z23+Z24+Z25+Z32+Z33+Z34+Z35+Z36+Z37+Z41+Z42+Z43+Z44+Z45+Z57+Z58</f>
        <v>1406.84</v>
      </c>
      <c r="AA85" s="233">
        <f t="shared" ref="AA85:AJ85" si="233">AA16+AA18+AA20+AA21+AA22+AA23+AA24+AA25+AA32+AA33+AA34+AA35+AA36+AA37+AA41+AA42+AA43+AA44+AA45+AA57+AA58</f>
        <v>5868.4923760000001</v>
      </c>
      <c r="AB85" s="233">
        <f t="shared" si="233"/>
        <v>148.91499999999999</v>
      </c>
      <c r="AC85" s="233">
        <f t="shared" si="233"/>
        <v>621.18403099999989</v>
      </c>
      <c r="AD85" s="233">
        <f t="shared" si="233"/>
        <v>5346.2499999999991</v>
      </c>
      <c r="AE85" s="233">
        <f t="shared" si="233"/>
        <v>298.64152499999994</v>
      </c>
      <c r="AF85" s="233">
        <f t="shared" si="233"/>
        <v>213537.37</v>
      </c>
      <c r="AG85" s="233">
        <f t="shared" si="233"/>
        <v>1174.4555350000001</v>
      </c>
      <c r="AH85" s="233">
        <f t="shared" si="233"/>
        <v>5346.2499999999991</v>
      </c>
      <c r="AI85" s="233">
        <f t="shared" si="233"/>
        <v>152.74236250000001</v>
      </c>
      <c r="AJ85" s="233">
        <f t="shared" si="233"/>
        <v>8115.5158294999992</v>
      </c>
      <c r="AK85" s="233" t="s">
        <v>69</v>
      </c>
      <c r="AL85" s="233">
        <f>AL16+AL18+AL20+AL21+AL22+AL23+AL24+AL25+AL32+AL33+AL34+AL35+AL36+AL37+AL41+AL42+AL43+AL44+AL45+AL57+AL58</f>
        <v>280.48000000000008</v>
      </c>
      <c r="AM85" s="233">
        <f t="shared" ref="AM85:AV85" si="234">AM16+AM18+AM20+AM21+AM22+AM23+AM24+AM25+AM32+AM33+AM34+AM35+AM36+AM37+AM41+AM42+AM43+AM44+AM45+AM57+AM58</f>
        <v>1216.2201807999998</v>
      </c>
      <c r="AN85" s="233">
        <f t="shared" si="234"/>
        <v>82.052000000000007</v>
      </c>
      <c r="AO85" s="233">
        <f t="shared" si="234"/>
        <v>355.79470292000008</v>
      </c>
      <c r="AP85" s="233">
        <f t="shared" si="234"/>
        <v>5020.5899999999992</v>
      </c>
      <c r="AQ85" s="233">
        <f t="shared" si="234"/>
        <v>280.45015740000002</v>
      </c>
      <c r="AR85" s="233">
        <f t="shared" si="234"/>
        <v>203412.47999999998</v>
      </c>
      <c r="AS85" s="233">
        <f t="shared" si="234"/>
        <v>1171.6558848</v>
      </c>
      <c r="AT85" s="233">
        <f t="shared" si="234"/>
        <v>5010.5899999999992</v>
      </c>
      <c r="AU85" s="233">
        <f t="shared" si="234"/>
        <v>149.0149466</v>
      </c>
      <c r="AV85" s="233">
        <f t="shared" si="234"/>
        <v>3173.1358725199993</v>
      </c>
      <c r="AW85" s="233" t="s">
        <v>69</v>
      </c>
      <c r="AX85" s="233">
        <f>AX16+AX18+AX20+AX21+AX22+AX23+AX24+AX25+AX32+AX33+AX34+AX35+AX36+AX37+AX41+AX42+AX43+AX44+AX45+AX57+AX58</f>
        <v>3104.29</v>
      </c>
      <c r="AY85" s="233">
        <f t="shared" ref="AY85:BH85" si="235">AY16+AY18+AY20+AY21+AY22+AY23+AY24+AY25+AY32+AY33+AY34+AY35+AY36+AY37+AY41+AY42+AY43+AY44+AY45+AY57+AY58</f>
        <v>13460.853340899999</v>
      </c>
      <c r="AZ85" s="233">
        <f t="shared" si="235"/>
        <v>125.44</v>
      </c>
      <c r="BA85" s="233">
        <f t="shared" si="235"/>
        <v>543.93418240000005</v>
      </c>
      <c r="BB85" s="233">
        <f t="shared" si="235"/>
        <v>6569.3</v>
      </c>
      <c r="BC85" s="233">
        <f t="shared" si="235"/>
        <v>366.96109800000005</v>
      </c>
      <c r="BD85" s="233">
        <f t="shared" si="235"/>
        <v>315404.53000000003</v>
      </c>
      <c r="BE85" s="233">
        <f t="shared" si="235"/>
        <v>1816.7300927999997</v>
      </c>
      <c r="BF85" s="233">
        <f t="shared" si="235"/>
        <v>6564.3</v>
      </c>
      <c r="BG85" s="233">
        <f t="shared" si="235"/>
        <v>195.22228200000001</v>
      </c>
      <c r="BH85" s="233">
        <f t="shared" si="235"/>
        <v>16383.7009961</v>
      </c>
    </row>
    <row r="86" spans="1:62" s="234" customFormat="1">
      <c r="A86" s="225" t="s">
        <v>70</v>
      </c>
      <c r="B86" s="235">
        <f>N86+Z86+AL86+AX86</f>
        <v>1236.96</v>
      </c>
      <c r="C86" s="236">
        <f t="shared" ref="B86:J88" si="236">O86+AA86+AM86+AY86</f>
        <v>5435.9583137999989</v>
      </c>
      <c r="D86" s="237">
        <f>P86+AB86+AN86+AZ86</f>
        <v>4.51</v>
      </c>
      <c r="E86" s="238">
        <f t="shared" si="236"/>
        <v>20.0449853</v>
      </c>
      <c r="F86" s="50">
        <f t="shared" si="236"/>
        <v>5787.4999999999991</v>
      </c>
      <c r="G86" s="239">
        <f t="shared" si="236"/>
        <v>351.96621030000006</v>
      </c>
      <c r="H86" s="240">
        <f t="shared" si="236"/>
        <v>104754.38</v>
      </c>
      <c r="I86" s="236">
        <f t="shared" si="236"/>
        <v>589.57817060000002</v>
      </c>
      <c r="J86" s="240">
        <f t="shared" si="236"/>
        <v>0</v>
      </c>
      <c r="K86" s="241">
        <f>K26+K27+K46+K47</f>
        <v>0</v>
      </c>
      <c r="L86" s="280">
        <f>C86+E86+G86+I86+K86</f>
        <v>6397.5476799999988</v>
      </c>
      <c r="M86" s="232" t="s">
        <v>70</v>
      </c>
      <c r="N86" s="126">
        <f t="shared" ref="N86:X86" si="237">N26+N27+N46+N47+N54+N55</f>
        <v>608</v>
      </c>
      <c r="O86" s="126">
        <f t="shared" si="237"/>
        <v>2638.7078399999996</v>
      </c>
      <c r="P86" s="126">
        <f t="shared" si="237"/>
        <v>0.9</v>
      </c>
      <c r="Q86" s="126">
        <f t="shared" si="237"/>
        <v>3.9059819999999998</v>
      </c>
      <c r="R86" s="126">
        <f t="shared" si="237"/>
        <v>2255.5099999999998</v>
      </c>
      <c r="S86" s="126">
        <f t="shared" si="237"/>
        <v>136.909457</v>
      </c>
      <c r="T86" s="126">
        <f t="shared" si="237"/>
        <v>25095.129999999997</v>
      </c>
      <c r="U86" s="126">
        <f t="shared" si="237"/>
        <v>138.02321499999999</v>
      </c>
      <c r="V86" s="126">
        <f t="shared" si="237"/>
        <v>0</v>
      </c>
      <c r="W86" s="126">
        <f t="shared" si="237"/>
        <v>0</v>
      </c>
      <c r="X86" s="242">
        <f t="shared" si="237"/>
        <v>2917.5464940000002</v>
      </c>
      <c r="Y86" s="232" t="s">
        <v>70</v>
      </c>
      <c r="Z86" s="126">
        <f t="shared" ref="Z86:AJ86" si="238">Z26+Z27+Z46+Z47+Z54+Z55</f>
        <v>240.7</v>
      </c>
      <c r="AA86" s="126">
        <f t="shared" si="238"/>
        <v>1044.6331859999998</v>
      </c>
      <c r="AB86" s="126">
        <f t="shared" si="238"/>
        <v>0.9</v>
      </c>
      <c r="AC86" s="126">
        <f t="shared" si="238"/>
        <v>3.9059819999999998</v>
      </c>
      <c r="AD86" s="126">
        <f t="shared" si="238"/>
        <v>1734.8</v>
      </c>
      <c r="AE86" s="126">
        <f t="shared" si="238"/>
        <v>105.30236000000001</v>
      </c>
      <c r="AF86" s="126">
        <f t="shared" si="238"/>
        <v>28008.940000000002</v>
      </c>
      <c r="AG86" s="126">
        <f t="shared" si="238"/>
        <v>154.04917</v>
      </c>
      <c r="AH86" s="126">
        <f t="shared" si="238"/>
        <v>0</v>
      </c>
      <c r="AI86" s="126">
        <f t="shared" si="238"/>
        <v>0</v>
      </c>
      <c r="AJ86" s="242">
        <f t="shared" si="238"/>
        <v>1307.8906979999997</v>
      </c>
      <c r="AK86" s="232" t="s">
        <v>70</v>
      </c>
      <c r="AL86" s="126">
        <f t="shared" ref="AL86:AV86" si="239">AL26+AL27+AL46+AL47+AL54+AL55</f>
        <v>79.759999999999991</v>
      </c>
      <c r="AM86" s="126">
        <f t="shared" si="239"/>
        <v>360.03903279999997</v>
      </c>
      <c r="AN86" s="126">
        <f t="shared" si="239"/>
        <v>0.91</v>
      </c>
      <c r="AO86" s="126">
        <f t="shared" si="239"/>
        <v>4.1077672999999999</v>
      </c>
      <c r="AP86" s="126">
        <f t="shared" si="239"/>
        <v>625.68999999999994</v>
      </c>
      <c r="AQ86" s="126">
        <f t="shared" si="239"/>
        <v>38.210888300000001</v>
      </c>
      <c r="AR86" s="126">
        <f t="shared" si="239"/>
        <v>20790.739999999998</v>
      </c>
      <c r="AS86" s="126">
        <f t="shared" si="239"/>
        <v>119.7546624</v>
      </c>
      <c r="AT86" s="126">
        <f t="shared" si="239"/>
        <v>0</v>
      </c>
      <c r="AU86" s="126">
        <f t="shared" si="239"/>
        <v>0</v>
      </c>
      <c r="AV86" s="242">
        <f t="shared" si="239"/>
        <v>522.11235079999994</v>
      </c>
      <c r="AW86" s="232" t="s">
        <v>70</v>
      </c>
      <c r="AX86" s="126">
        <f t="shared" ref="AX86:BH86" si="240">AX26+AX27+AX46+AX47+AX54+AX55</f>
        <v>308.5</v>
      </c>
      <c r="AY86" s="126">
        <f t="shared" si="240"/>
        <v>1392.5782549999999</v>
      </c>
      <c r="AZ86" s="126">
        <f t="shared" si="240"/>
        <v>1.8000000000000003</v>
      </c>
      <c r="BA86" s="126">
        <f t="shared" si="240"/>
        <v>8.125254</v>
      </c>
      <c r="BB86" s="126">
        <f t="shared" si="240"/>
        <v>1171.5</v>
      </c>
      <c r="BC86" s="126">
        <f t="shared" si="240"/>
        <v>71.54350500000001</v>
      </c>
      <c r="BD86" s="126">
        <f t="shared" si="240"/>
        <v>30859.57</v>
      </c>
      <c r="BE86" s="126">
        <f t="shared" si="240"/>
        <v>177.75112319999999</v>
      </c>
      <c r="BF86" s="126">
        <f t="shared" si="240"/>
        <v>0</v>
      </c>
      <c r="BG86" s="126">
        <f t="shared" si="240"/>
        <v>0</v>
      </c>
      <c r="BH86" s="242">
        <f t="shared" si="240"/>
        <v>1649.9981372</v>
      </c>
    </row>
    <row r="87" spans="1:62" s="234" customFormat="1">
      <c r="A87" s="225" t="s">
        <v>71</v>
      </c>
      <c r="B87" s="235">
        <f t="shared" si="236"/>
        <v>1676.17</v>
      </c>
      <c r="C87" s="236">
        <f t="shared" si="236"/>
        <v>15627.352982100001</v>
      </c>
      <c r="D87" s="237">
        <f t="shared" si="236"/>
        <v>170.79000000000002</v>
      </c>
      <c r="E87" s="238">
        <f t="shared" si="236"/>
        <v>1594.7019237</v>
      </c>
      <c r="F87" s="50">
        <f t="shared" si="236"/>
        <v>7381.03</v>
      </c>
      <c r="G87" s="239">
        <f t="shared" si="236"/>
        <v>575.86796059999995</v>
      </c>
      <c r="H87" s="240">
        <f t="shared" si="236"/>
        <v>140116.96000000002</v>
      </c>
      <c r="I87" s="236">
        <f t="shared" si="236"/>
        <v>759.4121955999999</v>
      </c>
      <c r="J87" s="240">
        <f>V87+AH87+AT87+BF87</f>
        <v>7098.53</v>
      </c>
      <c r="K87" s="240">
        <f>W87+AI87+AU87+BG87</f>
        <v>109.5901542</v>
      </c>
      <c r="L87" s="280">
        <f>C87+E87+G87+I87+K87</f>
        <v>18666.925216199998</v>
      </c>
      <c r="M87" s="232" t="s">
        <v>71</v>
      </c>
      <c r="N87" s="126">
        <f t="shared" ref="N87:X87" si="241">N29+N38+N48+N53</f>
        <v>769.65</v>
      </c>
      <c r="O87" s="126">
        <f t="shared" si="241"/>
        <v>7052.4491835000008</v>
      </c>
      <c r="P87" s="126">
        <f t="shared" si="241"/>
        <v>59.07</v>
      </c>
      <c r="Q87" s="126">
        <f t="shared" si="241"/>
        <v>541.2696332999999</v>
      </c>
      <c r="R87" s="126">
        <f t="shared" si="241"/>
        <v>2337.0299999999997</v>
      </c>
      <c r="S87" s="126">
        <f t="shared" si="241"/>
        <v>182.3350806</v>
      </c>
      <c r="T87" s="126">
        <f t="shared" si="241"/>
        <v>39905.97</v>
      </c>
      <c r="U87" s="126">
        <f t="shared" si="241"/>
        <v>190.47092259999999</v>
      </c>
      <c r="V87" s="126">
        <f t="shared" si="241"/>
        <v>2056.63</v>
      </c>
      <c r="W87" s="126">
        <f t="shared" si="241"/>
        <v>31.137378200000004</v>
      </c>
      <c r="X87" s="242">
        <f t="shared" si="241"/>
        <v>7997.6621982000006</v>
      </c>
      <c r="Y87" s="232" t="s">
        <v>71</v>
      </c>
      <c r="Z87" s="126">
        <f t="shared" ref="Z87:AJ87" si="242">Z29+Z38+Z48+Z53</f>
        <v>267.95</v>
      </c>
      <c r="AA87" s="126">
        <f t="shared" si="242"/>
        <v>2455.2767604999999</v>
      </c>
      <c r="AB87" s="126">
        <f t="shared" si="242"/>
        <v>40.98</v>
      </c>
      <c r="AC87" s="126">
        <f t="shared" si="242"/>
        <v>375.50752619999997</v>
      </c>
      <c r="AD87" s="126">
        <f t="shared" si="242"/>
        <v>2017.7</v>
      </c>
      <c r="AE87" s="126">
        <f t="shared" si="242"/>
        <v>157.42095399999999</v>
      </c>
      <c r="AF87" s="126">
        <f t="shared" si="242"/>
        <v>31823.19</v>
      </c>
      <c r="AG87" s="126">
        <f t="shared" si="242"/>
        <v>175.027545</v>
      </c>
      <c r="AH87" s="126">
        <f t="shared" si="242"/>
        <v>2015.6</v>
      </c>
      <c r="AI87" s="126">
        <f t="shared" si="242"/>
        <v>30.516184000000003</v>
      </c>
      <c r="AJ87" s="242">
        <f t="shared" si="242"/>
        <v>3193.7489696999996</v>
      </c>
      <c r="AK87" s="232" t="s">
        <v>71</v>
      </c>
      <c r="AL87" s="126">
        <f t="shared" ref="AL87:AV87" si="243">AL29+AL38+AL48+AL53</f>
        <v>42.040000000000006</v>
      </c>
      <c r="AM87" s="126">
        <f t="shared" si="243"/>
        <v>402.88319320000005</v>
      </c>
      <c r="AN87" s="126">
        <f t="shared" si="243"/>
        <v>19.04</v>
      </c>
      <c r="AO87" s="126">
        <f t="shared" si="243"/>
        <v>182.46660320000001</v>
      </c>
      <c r="AP87" s="126">
        <f t="shared" si="243"/>
        <v>1112.8</v>
      </c>
      <c r="AQ87" s="126">
        <f t="shared" si="243"/>
        <v>86.820656</v>
      </c>
      <c r="AR87" s="126">
        <f t="shared" si="243"/>
        <v>27075.29</v>
      </c>
      <c r="AS87" s="126">
        <f t="shared" si="243"/>
        <v>155.95367039999999</v>
      </c>
      <c r="AT87" s="126">
        <f t="shared" si="243"/>
        <v>1112.8</v>
      </c>
      <c r="AU87" s="126">
        <f t="shared" si="243"/>
        <v>17.626752</v>
      </c>
      <c r="AV87" s="242">
        <f t="shared" si="243"/>
        <v>845.75087480000013</v>
      </c>
      <c r="AW87" s="232" t="s">
        <v>71</v>
      </c>
      <c r="AX87" s="126">
        <f t="shared" ref="AX87:BH87" si="244">AX29+AX38+AX48+AX53</f>
        <v>596.53000000000009</v>
      </c>
      <c r="AY87" s="126">
        <f t="shared" si="244"/>
        <v>5716.7438449000001</v>
      </c>
      <c r="AZ87" s="126">
        <f t="shared" si="244"/>
        <v>51.7</v>
      </c>
      <c r="BA87" s="126">
        <f t="shared" si="244"/>
        <v>495.45816100000002</v>
      </c>
      <c r="BB87" s="126">
        <f t="shared" si="244"/>
        <v>1913.5</v>
      </c>
      <c r="BC87" s="126">
        <f t="shared" si="244"/>
        <v>149.29126999999997</v>
      </c>
      <c r="BD87" s="126">
        <f t="shared" si="244"/>
        <v>41312.51</v>
      </c>
      <c r="BE87" s="126">
        <f t="shared" si="244"/>
        <v>237.96005759999997</v>
      </c>
      <c r="BF87" s="126">
        <f t="shared" si="244"/>
        <v>1913.5</v>
      </c>
      <c r="BG87" s="126">
        <f t="shared" si="244"/>
        <v>30.309840000000001</v>
      </c>
      <c r="BH87" s="242">
        <f t="shared" si="244"/>
        <v>6629.7631735000004</v>
      </c>
    </row>
    <row r="88" spans="1:62" s="234" customFormat="1">
      <c r="A88" s="225" t="s">
        <v>72</v>
      </c>
      <c r="B88" s="235">
        <f t="shared" si="236"/>
        <v>109.37</v>
      </c>
      <c r="C88" s="236">
        <f t="shared" si="236"/>
        <v>653.25978170000008</v>
      </c>
      <c r="D88" s="237">
        <f t="shared" si="236"/>
        <v>0</v>
      </c>
      <c r="E88" s="238">
        <f t="shared" si="236"/>
        <v>0</v>
      </c>
      <c r="F88" s="50">
        <f t="shared" si="236"/>
        <v>31.04</v>
      </c>
      <c r="G88" s="239">
        <f t="shared" si="236"/>
        <v>1.5451623999999999</v>
      </c>
      <c r="H88" s="240">
        <f t="shared" si="236"/>
        <v>6462.1200000000008</v>
      </c>
      <c r="I88" s="236">
        <f t="shared" si="236"/>
        <v>36.647367200000005</v>
      </c>
      <c r="J88" s="240">
        <f t="shared" si="236"/>
        <v>0</v>
      </c>
      <c r="K88" s="241"/>
      <c r="L88" s="280">
        <f>C88+E88+G88+I88+K88</f>
        <v>691.45231130000002</v>
      </c>
      <c r="M88" s="126" t="s">
        <v>72</v>
      </c>
      <c r="N88" s="126">
        <f>N56</f>
        <v>38</v>
      </c>
      <c r="O88" s="126">
        <f>O56</f>
        <v>224.96418</v>
      </c>
      <c r="P88" s="126">
        <f>P56</f>
        <v>0</v>
      </c>
      <c r="Q88" s="126">
        <f>Q56</f>
        <v>0</v>
      </c>
      <c r="R88" s="126">
        <f>R56</f>
        <v>7.7</v>
      </c>
      <c r="S88" s="126">
        <f t="shared" ref="S88:W88" si="245">S56</f>
        <v>0.376222</v>
      </c>
      <c r="T88" s="126">
        <f t="shared" si="245"/>
        <v>968.4</v>
      </c>
      <c r="U88" s="126">
        <f t="shared" si="245"/>
        <v>5.3262</v>
      </c>
      <c r="V88" s="126">
        <f t="shared" si="245"/>
        <v>0</v>
      </c>
      <c r="W88" s="126">
        <f t="shared" si="245"/>
        <v>0</v>
      </c>
      <c r="X88" s="242">
        <f>X56</f>
        <v>230.66660200000001</v>
      </c>
      <c r="Y88" s="126" t="s">
        <v>72</v>
      </c>
      <c r="Z88" s="126">
        <f>Z56</f>
        <v>25.04</v>
      </c>
      <c r="AA88" s="126">
        <f t="shared" ref="AA88:AJ88" si="246">AA56</f>
        <v>148.2395544</v>
      </c>
      <c r="AB88" s="126">
        <f t="shared" si="246"/>
        <v>0</v>
      </c>
      <c r="AC88" s="126">
        <f t="shared" si="246"/>
        <v>0</v>
      </c>
      <c r="AD88" s="126">
        <f t="shared" si="246"/>
        <v>8.6999999999999993</v>
      </c>
      <c r="AE88" s="126">
        <f t="shared" si="246"/>
        <v>0.42508199999999996</v>
      </c>
      <c r="AF88" s="126">
        <f t="shared" si="246"/>
        <v>1241</v>
      </c>
      <c r="AG88" s="126">
        <f t="shared" si="246"/>
        <v>6.8254999999999999</v>
      </c>
      <c r="AH88" s="126">
        <f t="shared" si="246"/>
        <v>0</v>
      </c>
      <c r="AI88" s="126">
        <f t="shared" si="246"/>
        <v>0</v>
      </c>
      <c r="AJ88" s="126">
        <f t="shared" si="246"/>
        <v>155.49013640000001</v>
      </c>
      <c r="AK88" s="126" t="s">
        <v>72</v>
      </c>
      <c r="AL88" s="126">
        <f>AL56</f>
        <v>7.33</v>
      </c>
      <c r="AM88" s="126">
        <f t="shared" ref="AM88:AV88" si="247">AM56</f>
        <v>44.308457300000001</v>
      </c>
      <c r="AN88" s="126">
        <f t="shared" si="247"/>
        <v>0</v>
      </c>
      <c r="AO88" s="126">
        <f t="shared" si="247"/>
        <v>0</v>
      </c>
      <c r="AP88" s="126">
        <f t="shared" si="247"/>
        <v>8.84</v>
      </c>
      <c r="AQ88" s="126">
        <f t="shared" si="247"/>
        <v>0.44916040000000002</v>
      </c>
      <c r="AR88" s="126">
        <f t="shared" si="247"/>
        <v>3135.32</v>
      </c>
      <c r="AS88" s="126">
        <f t="shared" si="247"/>
        <v>18.0594432</v>
      </c>
      <c r="AT88" s="126">
        <f t="shared" si="247"/>
        <v>0</v>
      </c>
      <c r="AU88" s="126">
        <f t="shared" si="247"/>
        <v>0</v>
      </c>
      <c r="AV88" s="126">
        <f t="shared" si="247"/>
        <v>62.817060900000001</v>
      </c>
      <c r="AW88" s="126" t="s">
        <v>72</v>
      </c>
      <c r="AX88" s="126">
        <f>AX56</f>
        <v>39</v>
      </c>
      <c r="AY88" s="126">
        <f t="shared" ref="AY88:BH88" si="248">AY56</f>
        <v>235.74759000000003</v>
      </c>
      <c r="AZ88" s="126">
        <f t="shared" si="248"/>
        <v>0</v>
      </c>
      <c r="BA88" s="126">
        <f t="shared" si="248"/>
        <v>0</v>
      </c>
      <c r="BB88" s="126">
        <f t="shared" si="248"/>
        <v>5.8</v>
      </c>
      <c r="BC88" s="126">
        <f t="shared" si="248"/>
        <v>0.29469799999999996</v>
      </c>
      <c r="BD88" s="126">
        <f t="shared" si="248"/>
        <v>1117.4000000000001</v>
      </c>
      <c r="BE88" s="126">
        <f t="shared" si="248"/>
        <v>6.4362240000000002</v>
      </c>
      <c r="BF88" s="126">
        <f t="shared" si="248"/>
        <v>0</v>
      </c>
      <c r="BG88" s="126">
        <f t="shared" si="248"/>
        <v>0</v>
      </c>
      <c r="BH88" s="126">
        <f t="shared" si="248"/>
        <v>242.47851200000005</v>
      </c>
    </row>
    <row r="89" spans="1:62" s="97" customFormat="1" ht="16.5" thickBot="1">
      <c r="A89" s="243" t="s">
        <v>73</v>
      </c>
      <c r="B89" s="244">
        <f>SUM(B85:B88)</f>
        <v>12066.740000000002</v>
      </c>
      <c r="C89" s="245">
        <f t="shared" ref="C89:K89" si="249">SUM(C85:C88)</f>
        <v>60001.557757299997</v>
      </c>
      <c r="D89" s="246">
        <f t="shared" si="249"/>
        <v>704.03700000000003</v>
      </c>
      <c r="E89" s="247">
        <f t="shared" si="249"/>
        <v>3854.5171873200002</v>
      </c>
      <c r="F89" s="244">
        <f t="shared" si="249"/>
        <v>37864.21</v>
      </c>
      <c r="G89" s="245">
        <f t="shared" si="249"/>
        <v>2307.1461237000003</v>
      </c>
      <c r="H89" s="248">
        <f t="shared" si="249"/>
        <v>1279127.27</v>
      </c>
      <c r="I89" s="245">
        <f t="shared" si="249"/>
        <v>7173.396111</v>
      </c>
      <c r="J89" s="248">
        <f t="shared" si="249"/>
        <v>31747.969999999998</v>
      </c>
      <c r="K89" s="245">
        <f t="shared" si="249"/>
        <v>827.36727629999996</v>
      </c>
      <c r="L89" s="281">
        <f>SUM(L85:L88)</f>
        <v>74163.984455619997</v>
      </c>
      <c r="M89" s="249" t="s">
        <v>73</v>
      </c>
      <c r="N89" s="250">
        <f>SUM(N85:N88)</f>
        <v>5668.2799999999988</v>
      </c>
      <c r="O89" s="251">
        <f t="shared" ref="O89:X89" si="250">SUM(O85:O88)</f>
        <v>27655.5419855</v>
      </c>
      <c r="P89" s="250">
        <f t="shared" si="250"/>
        <v>232.29999999999998</v>
      </c>
      <c r="Q89" s="251">
        <f t="shared" si="250"/>
        <v>1264.0329772999999</v>
      </c>
      <c r="R89" s="250">
        <f t="shared" si="250"/>
        <v>12328.739999999998</v>
      </c>
      <c r="S89" s="251">
        <f t="shared" si="250"/>
        <v>751.33476959999996</v>
      </c>
      <c r="T89" s="250">
        <f t="shared" si="250"/>
        <v>361408.93000000005</v>
      </c>
      <c r="U89" s="251">
        <f t="shared" si="250"/>
        <v>1958.7372026</v>
      </c>
      <c r="V89" s="250">
        <f t="shared" si="250"/>
        <v>9784.93</v>
      </c>
      <c r="W89" s="251">
        <f t="shared" si="250"/>
        <v>251.93490919999999</v>
      </c>
      <c r="X89" s="252">
        <f t="shared" si="250"/>
        <v>31881.581844200005</v>
      </c>
      <c r="Y89" s="249" t="s">
        <v>73</v>
      </c>
      <c r="Z89" s="250">
        <f>SUM(Z85:Z88)</f>
        <v>1940.53</v>
      </c>
      <c r="AA89" s="251">
        <f t="shared" ref="AA89:AJ89" si="251">SUM(AA85:AA88)</f>
        <v>9516.6418768999993</v>
      </c>
      <c r="AB89" s="250">
        <f t="shared" si="251"/>
        <v>190.79499999999999</v>
      </c>
      <c r="AC89" s="251">
        <f t="shared" si="251"/>
        <v>1000.5975391999998</v>
      </c>
      <c r="AD89" s="250">
        <f t="shared" si="251"/>
        <v>9107.4500000000007</v>
      </c>
      <c r="AE89" s="251">
        <f t="shared" si="251"/>
        <v>561.78992099999994</v>
      </c>
      <c r="AF89" s="250">
        <f t="shared" si="251"/>
        <v>274610.5</v>
      </c>
      <c r="AG89" s="251">
        <f t="shared" si="251"/>
        <v>1510.3577499999999</v>
      </c>
      <c r="AH89" s="250">
        <f t="shared" si="251"/>
        <v>7361.8499999999985</v>
      </c>
      <c r="AI89" s="251">
        <f t="shared" si="251"/>
        <v>183.25854650000002</v>
      </c>
      <c r="AJ89" s="252">
        <f t="shared" si="251"/>
        <v>12772.645633599999</v>
      </c>
      <c r="AK89" s="249" t="s">
        <v>73</v>
      </c>
      <c r="AL89" s="250">
        <f t="shared" ref="AL89:AV89" si="252">SUM(AL85:AL88)</f>
        <v>409.61000000000007</v>
      </c>
      <c r="AM89" s="251">
        <f t="shared" si="252"/>
        <v>2023.4508641</v>
      </c>
      <c r="AN89" s="250">
        <f t="shared" si="252"/>
        <v>102.00200000000001</v>
      </c>
      <c r="AO89" s="251">
        <f t="shared" si="252"/>
        <v>542.36907342000006</v>
      </c>
      <c r="AP89" s="250">
        <f t="shared" si="252"/>
        <v>6767.9199999999992</v>
      </c>
      <c r="AQ89" s="251">
        <f t="shared" si="252"/>
        <v>405.93086210000001</v>
      </c>
      <c r="AR89" s="250">
        <f t="shared" si="252"/>
        <v>254413.83</v>
      </c>
      <c r="AS89" s="251">
        <f t="shared" si="252"/>
        <v>1465.4236607999999</v>
      </c>
      <c r="AT89" s="250">
        <f t="shared" si="252"/>
        <v>6123.3899999999994</v>
      </c>
      <c r="AU89" s="251">
        <f t="shared" si="252"/>
        <v>166.64169860000001</v>
      </c>
      <c r="AV89" s="252">
        <f t="shared" si="252"/>
        <v>4603.8161590199998</v>
      </c>
      <c r="AW89" s="249" t="s">
        <v>73</v>
      </c>
      <c r="AX89" s="250">
        <f t="shared" ref="AX89:BH89" si="253">SUM(AX85:AX88)</f>
        <v>4048.32</v>
      </c>
      <c r="AY89" s="251">
        <f t="shared" si="253"/>
        <v>20805.923030799997</v>
      </c>
      <c r="AZ89" s="250">
        <f t="shared" si="253"/>
        <v>178.94</v>
      </c>
      <c r="BA89" s="251">
        <f t="shared" si="253"/>
        <v>1047.5175974000001</v>
      </c>
      <c r="BB89" s="250">
        <f t="shared" si="253"/>
        <v>9660.0999999999985</v>
      </c>
      <c r="BC89" s="251">
        <f t="shared" si="253"/>
        <v>588.09057100000007</v>
      </c>
      <c r="BD89" s="250">
        <f t="shared" si="253"/>
        <v>388694.01000000007</v>
      </c>
      <c r="BE89" s="251">
        <f t="shared" si="253"/>
        <v>2238.8774975999995</v>
      </c>
      <c r="BF89" s="250">
        <f t="shared" si="253"/>
        <v>8477.7999999999993</v>
      </c>
      <c r="BG89" s="251">
        <f t="shared" si="253"/>
        <v>225.53212200000002</v>
      </c>
      <c r="BH89" s="252">
        <f t="shared" si="253"/>
        <v>24905.940818800002</v>
      </c>
    </row>
    <row r="90" spans="1:62" s="234" customFormat="1" thickBot="1">
      <c r="A90" s="253"/>
      <c r="B90" s="254"/>
      <c r="C90" s="255"/>
      <c r="D90" s="256"/>
      <c r="E90" s="257"/>
      <c r="F90" s="258"/>
      <c r="G90" s="259"/>
      <c r="H90" s="260"/>
      <c r="I90" s="259"/>
      <c r="J90" s="260"/>
      <c r="K90" s="259"/>
      <c r="L90" s="261"/>
      <c r="M90" s="266"/>
      <c r="N90" s="262"/>
      <c r="O90" s="263"/>
      <c r="P90" s="264"/>
      <c r="Q90" s="265"/>
      <c r="R90" s="266"/>
      <c r="S90" s="263"/>
      <c r="T90" s="264"/>
      <c r="U90" s="265"/>
      <c r="V90" s="262"/>
      <c r="W90" s="263"/>
      <c r="X90" s="267"/>
      <c r="Y90" s="266"/>
      <c r="Z90" s="262"/>
      <c r="AA90" s="263"/>
      <c r="AB90" s="264"/>
      <c r="AC90" s="265"/>
      <c r="AD90" s="262"/>
      <c r="AE90" s="263"/>
      <c r="AF90" s="264"/>
      <c r="AG90" s="265"/>
      <c r="AH90" s="262"/>
      <c r="AI90" s="263"/>
      <c r="AJ90" s="267"/>
      <c r="AK90" s="266"/>
      <c r="AL90" s="262"/>
      <c r="AM90" s="263"/>
      <c r="AN90" s="264"/>
      <c r="AO90" s="265"/>
      <c r="AP90" s="262"/>
      <c r="AQ90" s="263"/>
      <c r="AR90" s="264"/>
      <c r="AS90" s="265"/>
      <c r="AT90" s="262"/>
      <c r="AU90" s="263"/>
      <c r="AV90" s="267"/>
      <c r="AW90" s="266"/>
      <c r="AX90" s="262"/>
      <c r="AY90" s="263"/>
      <c r="AZ90" s="264"/>
      <c r="BA90" s="265"/>
      <c r="BB90" s="262"/>
      <c r="BC90" s="263"/>
      <c r="BD90" s="264"/>
      <c r="BE90" s="265"/>
      <c r="BF90" s="262"/>
      <c r="BG90" s="263"/>
      <c r="BH90" s="267"/>
    </row>
    <row r="91" spans="1:62" ht="16.5" thickBot="1">
      <c r="A91" s="5"/>
      <c r="L91" s="154"/>
      <c r="T91" s="5"/>
      <c r="Y91" s="5"/>
      <c r="AF91" s="5"/>
      <c r="AW91" s="5"/>
    </row>
    <row r="92" spans="1:62" ht="19.5" thickBot="1">
      <c r="A92" s="128" t="s">
        <v>27</v>
      </c>
      <c r="B92" s="86">
        <f>SUM(B68:B69)</f>
        <v>834.13</v>
      </c>
      <c r="C92" s="86">
        <f t="shared" ref="C92:L92" si="254">SUM(C68:C69)</f>
        <v>5300.0635865999993</v>
      </c>
      <c r="D92" s="86">
        <f t="shared" si="254"/>
        <v>24</v>
      </c>
      <c r="E92" s="86">
        <f t="shared" si="254"/>
        <v>10.43844</v>
      </c>
      <c r="F92" s="86">
        <f t="shared" si="254"/>
        <v>137</v>
      </c>
      <c r="G92" s="86">
        <f t="shared" si="254"/>
        <v>10.813670000000002</v>
      </c>
      <c r="H92" s="86">
        <f t="shared" si="254"/>
        <v>5757</v>
      </c>
      <c r="I92" s="86">
        <f t="shared" si="254"/>
        <v>32.30856</v>
      </c>
      <c r="J92" s="86">
        <f t="shared" si="254"/>
        <v>161</v>
      </c>
      <c r="K92" s="86">
        <f t="shared" si="254"/>
        <v>2.1026600000000002</v>
      </c>
      <c r="L92" s="86">
        <f t="shared" si="254"/>
        <v>5355.7269165999996</v>
      </c>
      <c r="T92" s="5"/>
      <c r="Y92" s="5"/>
      <c r="AF92" s="5"/>
      <c r="AW92" s="5"/>
    </row>
    <row r="93" spans="1:62" ht="18.75">
      <c r="A93" s="5"/>
      <c r="C93" s="269"/>
      <c r="D93" s="269"/>
      <c r="L93" s="270"/>
      <c r="T93" s="5"/>
      <c r="Y93" s="5"/>
      <c r="AF93" s="5"/>
      <c r="AW93" s="5"/>
    </row>
    <row r="94" spans="1:62">
      <c r="A94" s="5"/>
      <c r="C94" s="269">
        <f>C73+C75</f>
        <v>29692.742073399993</v>
      </c>
      <c r="D94" s="269">
        <f>E73</f>
        <v>1149.263837</v>
      </c>
      <c r="E94" s="269">
        <f>G73+G75</f>
        <v>548.19361029999993</v>
      </c>
      <c r="F94" s="269">
        <f>I73+I75</f>
        <v>4621.8456399999995</v>
      </c>
      <c r="G94" s="269">
        <f>K73+K75</f>
        <v>124.82839420000001</v>
      </c>
      <c r="H94" s="154"/>
      <c r="L94" s="269">
        <f>BH76+AV76+AJ76+X76</f>
        <v>36136.873554899998</v>
      </c>
      <c r="T94" s="5"/>
      <c r="Y94" s="5"/>
      <c r="AF94" s="5"/>
      <c r="AW94" s="5"/>
    </row>
    <row r="95" spans="1:62" ht="20.25">
      <c r="A95" s="355"/>
      <c r="B95" s="357"/>
      <c r="C95" s="357"/>
      <c r="D95" s="356"/>
      <c r="E95" s="355"/>
      <c r="F95" s="356"/>
      <c r="G95" s="355"/>
      <c r="H95" s="355"/>
      <c r="I95" s="355"/>
      <c r="J95" s="355"/>
      <c r="K95" s="357"/>
      <c r="L95" s="268">
        <f>L73+L75</f>
        <v>36136.873554899998</v>
      </c>
      <c r="T95" s="5"/>
      <c r="Y95" s="5"/>
      <c r="AF95" s="5"/>
      <c r="AW95" s="5"/>
    </row>
    <row r="96" spans="1:62" ht="20.25">
      <c r="A96" s="357"/>
      <c r="B96" s="355"/>
      <c r="C96" s="357"/>
      <c r="D96" s="268"/>
      <c r="E96" s="357"/>
      <c r="F96" s="357"/>
      <c r="G96" s="357"/>
      <c r="H96" s="357"/>
      <c r="I96" s="357"/>
      <c r="J96" s="357"/>
      <c r="K96" s="355"/>
      <c r="L96" s="357"/>
      <c r="N96" s="208"/>
      <c r="T96" s="5"/>
      <c r="Y96" s="5"/>
      <c r="AF96" s="5"/>
      <c r="AW96" s="5"/>
    </row>
    <row r="97" spans="1:49" ht="20.25">
      <c r="A97" s="357"/>
      <c r="B97" s="357"/>
      <c r="C97" s="357"/>
      <c r="D97" s="268"/>
      <c r="E97" s="357"/>
      <c r="F97" s="357"/>
      <c r="G97" s="357"/>
      <c r="H97" s="357"/>
      <c r="I97" s="357"/>
      <c r="J97" s="357"/>
      <c r="K97" s="357"/>
      <c r="L97" s="357"/>
      <c r="N97" s="208"/>
      <c r="T97" s="5"/>
      <c r="Y97" s="5"/>
      <c r="AF97" s="5"/>
      <c r="AW97" s="5"/>
    </row>
    <row r="98" spans="1:49" ht="20.25">
      <c r="A98" s="357"/>
      <c r="B98" s="357"/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N98" s="208"/>
      <c r="T98" s="5"/>
      <c r="Y98" s="5"/>
      <c r="AF98" s="5"/>
      <c r="AW98" s="5"/>
    </row>
    <row r="99" spans="1:49" ht="20.25">
      <c r="A99" s="357"/>
      <c r="B99" s="357"/>
      <c r="C99" s="357"/>
      <c r="D99" s="357"/>
      <c r="E99" s="357"/>
      <c r="F99" s="357"/>
      <c r="G99" s="357"/>
      <c r="H99" s="357"/>
      <c r="I99" s="357"/>
      <c r="J99" s="357"/>
      <c r="K99" s="357"/>
      <c r="L99" s="357"/>
      <c r="T99" s="5"/>
      <c r="Y99" s="5"/>
      <c r="AF99" s="5"/>
      <c r="AW99" s="5"/>
    </row>
    <row r="100" spans="1:49" ht="20.25">
      <c r="A100" s="357"/>
      <c r="B100" s="357"/>
      <c r="C100" s="357"/>
      <c r="D100" s="357"/>
      <c r="E100" s="357"/>
      <c r="F100" s="357"/>
      <c r="G100" s="357"/>
      <c r="H100" s="357"/>
      <c r="I100" s="357"/>
      <c r="J100" s="357"/>
      <c r="K100" s="357"/>
      <c r="L100" s="357"/>
      <c r="T100" s="5"/>
      <c r="Y100" s="5"/>
      <c r="AF100" s="5"/>
      <c r="AW100" s="5"/>
    </row>
    <row r="101" spans="1:49" ht="20.25">
      <c r="A101" s="357"/>
      <c r="B101" s="357"/>
      <c r="C101" s="357"/>
      <c r="D101" s="357"/>
      <c r="E101" s="357"/>
      <c r="F101" s="357"/>
      <c r="G101" s="357"/>
      <c r="H101" s="357"/>
      <c r="I101" s="357"/>
      <c r="J101" s="357"/>
      <c r="K101" s="357"/>
      <c r="L101" s="357"/>
      <c r="T101" s="5"/>
      <c r="Y101" s="5"/>
      <c r="AF101" s="5"/>
      <c r="AW101" s="5"/>
    </row>
    <row r="102" spans="1:49">
      <c r="A102" s="5"/>
      <c r="L102" s="154"/>
      <c r="T102" s="5"/>
      <c r="Y102" s="5"/>
      <c r="AF102" s="5"/>
      <c r="AW102" s="5"/>
    </row>
    <row r="103" spans="1:49">
      <c r="A103" s="5"/>
      <c r="L103" s="154"/>
      <c r="T103" s="5"/>
      <c r="Y103" s="5"/>
      <c r="AF103" s="5"/>
      <c r="AW103" s="5"/>
    </row>
    <row r="104" spans="1:49">
      <c r="A104" s="5"/>
      <c r="L104" s="154"/>
      <c r="T104" s="5"/>
      <c r="Y104" s="5"/>
      <c r="AF104" s="5"/>
      <c r="AW104" s="5"/>
    </row>
    <row r="105" spans="1:49">
      <c r="A105" s="5"/>
      <c r="L105" s="154"/>
      <c r="T105" s="5"/>
      <c r="Y105" s="5"/>
      <c r="AF105" s="5"/>
      <c r="AW105" s="5"/>
    </row>
    <row r="106" spans="1:49">
      <c r="A106" s="5"/>
      <c r="L106" s="154"/>
      <c r="T106" s="5"/>
      <c r="Y106" s="5"/>
      <c r="AF106" s="5"/>
      <c r="AW106" s="5"/>
    </row>
    <row r="107" spans="1:49">
      <c r="A107" s="5"/>
      <c r="L107" s="154"/>
      <c r="T107" s="5"/>
      <c r="Y107" s="5"/>
      <c r="AF107" s="5"/>
      <c r="AW107" s="5"/>
    </row>
    <row r="108" spans="1:49">
      <c r="A108" s="5"/>
      <c r="L108" s="154"/>
      <c r="T108" s="5"/>
      <c r="Y108" s="5"/>
      <c r="AF108" s="5"/>
      <c r="AW108" s="5"/>
    </row>
    <row r="109" spans="1:49">
      <c r="A109" s="5"/>
      <c r="L109" s="154"/>
      <c r="T109" s="5"/>
      <c r="Y109" s="5"/>
      <c r="AF109" s="5"/>
      <c r="AW109" s="5"/>
    </row>
    <row r="110" spans="1:49">
      <c r="A110" s="5"/>
      <c r="L110" s="154"/>
      <c r="T110" s="5"/>
      <c r="Y110" s="5"/>
      <c r="AF110" s="5"/>
      <c r="AW110" s="5"/>
    </row>
    <row r="111" spans="1:49">
      <c r="A111" s="5"/>
      <c r="L111" s="154"/>
      <c r="T111" s="5"/>
      <c r="Y111" s="5"/>
      <c r="AF111" s="5"/>
      <c r="AW111" s="5"/>
    </row>
    <row r="112" spans="1:49">
      <c r="A112" s="5"/>
      <c r="L112" s="154"/>
      <c r="T112" s="5"/>
      <c r="Y112" s="5"/>
      <c r="AF112" s="5"/>
      <c r="AW112" s="5"/>
    </row>
    <row r="113" spans="1:49">
      <c r="A113" s="5"/>
      <c r="L113" s="154"/>
      <c r="T113" s="5"/>
      <c r="Y113" s="5"/>
      <c r="AF113" s="5"/>
      <c r="AW113" s="5"/>
    </row>
    <row r="114" spans="1:49">
      <c r="A114" s="5"/>
      <c r="L114" s="154"/>
      <c r="T114" s="5"/>
      <c r="Y114" s="5"/>
      <c r="AF114" s="5"/>
      <c r="AW114" s="5"/>
    </row>
    <row r="115" spans="1:49">
      <c r="A115" s="5"/>
      <c r="L115" s="154"/>
      <c r="T115" s="5"/>
      <c r="Y115" s="5"/>
      <c r="AF115" s="5"/>
      <c r="AW115" s="5"/>
    </row>
    <row r="116" spans="1:49">
      <c r="A116" s="5"/>
      <c r="L116" s="154"/>
      <c r="T116" s="5"/>
      <c r="Y116" s="5"/>
      <c r="AF116" s="5"/>
      <c r="AW116" s="5"/>
    </row>
    <row r="117" spans="1:49">
      <c r="A117" s="5"/>
      <c r="L117" s="154"/>
      <c r="T117" s="5"/>
      <c r="Y117" s="5"/>
      <c r="AF117" s="5"/>
      <c r="AW117" s="5"/>
    </row>
    <row r="118" spans="1:49">
      <c r="A118" s="5"/>
      <c r="L118" s="154"/>
      <c r="T118" s="5"/>
      <c r="Y118" s="5"/>
      <c r="AF118" s="5"/>
      <c r="AW118" s="5"/>
    </row>
    <row r="119" spans="1:49">
      <c r="A119" s="5"/>
      <c r="L119" s="154"/>
      <c r="T119" s="5"/>
      <c r="Y119" s="5"/>
      <c r="AF119" s="5"/>
      <c r="AW119" s="5"/>
    </row>
    <row r="120" spans="1:49">
      <c r="A120" s="5"/>
      <c r="L120" s="154"/>
      <c r="T120" s="5"/>
      <c r="Y120" s="5"/>
      <c r="AF120" s="5"/>
      <c r="AW120" s="5"/>
    </row>
    <row r="121" spans="1:49">
      <c r="A121" s="5"/>
      <c r="L121" s="154"/>
      <c r="T121" s="5"/>
      <c r="Y121" s="5"/>
      <c r="AF121" s="5"/>
      <c r="AW121" s="5"/>
    </row>
    <row r="122" spans="1:49">
      <c r="A122" s="5"/>
      <c r="L122" s="154"/>
      <c r="T122" s="5"/>
      <c r="Y122" s="5"/>
      <c r="AF122" s="5"/>
      <c r="AW122" s="5"/>
    </row>
    <row r="123" spans="1:49">
      <c r="A123" s="5"/>
      <c r="L123" s="154"/>
      <c r="T123" s="5"/>
      <c r="Y123" s="5"/>
      <c r="AF123" s="5"/>
      <c r="AW123" s="5"/>
    </row>
    <row r="124" spans="1:49">
      <c r="A124" s="5"/>
      <c r="L124" s="154"/>
      <c r="T124" s="5"/>
      <c r="Y124" s="5"/>
      <c r="AF124" s="5"/>
      <c r="AW124" s="5"/>
    </row>
    <row r="125" spans="1:49">
      <c r="A125" s="5"/>
      <c r="L125" s="154"/>
      <c r="T125" s="5"/>
      <c r="Y125" s="5"/>
      <c r="AF125" s="5"/>
      <c r="AW125" s="5"/>
    </row>
    <row r="126" spans="1:49">
      <c r="A126" s="5"/>
      <c r="L126" s="154"/>
      <c r="T126" s="5"/>
      <c r="Y126" s="5"/>
      <c r="AF126" s="5"/>
      <c r="AW126" s="5"/>
    </row>
    <row r="127" spans="1:49">
      <c r="A127" s="5"/>
      <c r="L127" s="154"/>
      <c r="T127" s="5"/>
      <c r="Y127" s="5"/>
      <c r="AF127" s="5"/>
      <c r="AW127" s="5"/>
    </row>
    <row r="128" spans="1:49">
      <c r="A128" s="5"/>
      <c r="L128" s="154"/>
      <c r="T128" s="5"/>
      <c r="Y128" s="5"/>
      <c r="AF128" s="5"/>
      <c r="AW128" s="5"/>
    </row>
    <row r="129" spans="1:49">
      <c r="A129" s="5"/>
      <c r="L129" s="154"/>
      <c r="T129" s="5"/>
      <c r="Y129" s="5"/>
      <c r="AF129" s="5"/>
      <c r="AW129" s="5"/>
    </row>
    <row r="130" spans="1:49">
      <c r="A130" s="5"/>
      <c r="L130" s="154"/>
      <c r="T130" s="5"/>
      <c r="Y130" s="5"/>
      <c r="AF130" s="5"/>
      <c r="AW130" s="5"/>
    </row>
    <row r="131" spans="1:49">
      <c r="A131" s="5"/>
      <c r="L131" s="154"/>
      <c r="T131" s="5"/>
      <c r="Y131" s="5"/>
      <c r="AF131" s="5"/>
      <c r="AW131" s="5"/>
    </row>
    <row r="132" spans="1:49">
      <c r="A132" s="5"/>
      <c r="L132" s="154"/>
      <c r="T132" s="5"/>
      <c r="Y132" s="5"/>
      <c r="AF132" s="5"/>
      <c r="AW132" s="5"/>
    </row>
    <row r="133" spans="1:49">
      <c r="A133" s="5"/>
      <c r="L133" s="154"/>
      <c r="T133" s="5"/>
      <c r="Y133" s="5"/>
      <c r="AF133" s="5"/>
      <c r="AW133" s="5"/>
    </row>
    <row r="134" spans="1:49">
      <c r="A134" s="5"/>
      <c r="L134" s="154"/>
      <c r="T134" s="5"/>
      <c r="Y134" s="5"/>
      <c r="AF134" s="5"/>
      <c r="AW134" s="5"/>
    </row>
    <row r="135" spans="1:49">
      <c r="A135" s="5"/>
      <c r="L135" s="154"/>
      <c r="T135" s="5"/>
      <c r="Y135" s="5"/>
      <c r="AF135" s="5"/>
      <c r="AW135" s="5"/>
    </row>
    <row r="136" spans="1:49">
      <c r="A136" s="5"/>
      <c r="L136" s="154"/>
      <c r="T136" s="5"/>
      <c r="Y136" s="5"/>
      <c r="AF136" s="5"/>
      <c r="AW136" s="5"/>
    </row>
    <row r="137" spans="1:49">
      <c r="A137" s="5"/>
      <c r="L137" s="154"/>
      <c r="T137" s="5"/>
      <c r="Y137" s="5"/>
      <c r="AF137" s="5"/>
      <c r="AW137" s="5"/>
    </row>
    <row r="138" spans="1:49">
      <c r="A138" s="5"/>
      <c r="L138" s="154"/>
      <c r="T138" s="5"/>
      <c r="Y138" s="5"/>
      <c r="AF138" s="5"/>
      <c r="AW138" s="5"/>
    </row>
    <row r="139" spans="1:49">
      <c r="A139" s="5"/>
      <c r="L139" s="154"/>
      <c r="T139" s="5"/>
      <c r="Y139" s="5"/>
      <c r="AF139" s="5"/>
      <c r="AW139" s="5"/>
    </row>
    <row r="140" spans="1:49">
      <c r="A140" s="5"/>
      <c r="L140" s="154"/>
      <c r="T140" s="5"/>
      <c r="Y140" s="5"/>
      <c r="AF140" s="5"/>
      <c r="AW140" s="5"/>
    </row>
    <row r="141" spans="1:49">
      <c r="A141" s="5"/>
      <c r="L141" s="154"/>
      <c r="T141" s="5"/>
      <c r="Y141" s="5"/>
      <c r="AF141" s="5"/>
      <c r="AW141" s="5"/>
    </row>
    <row r="142" spans="1:49">
      <c r="A142" s="5"/>
      <c r="L142" s="154"/>
      <c r="T142" s="5"/>
      <c r="Y142" s="5"/>
      <c r="AF142" s="5"/>
      <c r="AW142" s="5"/>
    </row>
    <row r="143" spans="1:49">
      <c r="A143" s="5"/>
      <c r="L143" s="154"/>
      <c r="T143" s="5"/>
      <c r="Y143" s="5"/>
      <c r="AF143" s="5"/>
      <c r="AW143" s="5"/>
    </row>
    <row r="144" spans="1:49">
      <c r="A144" s="5"/>
      <c r="L144" s="154"/>
      <c r="T144" s="5"/>
      <c r="Y144" s="5"/>
      <c r="AF144" s="5"/>
      <c r="AW144" s="5"/>
    </row>
    <row r="145" spans="1:49">
      <c r="A145" s="5"/>
      <c r="L145" s="154"/>
      <c r="T145" s="5"/>
      <c r="Y145" s="5"/>
      <c r="AF145" s="5"/>
      <c r="AW145" s="5"/>
    </row>
    <row r="146" spans="1:49">
      <c r="A146" s="5"/>
      <c r="L146" s="154"/>
      <c r="T146" s="5"/>
      <c r="Y146" s="5"/>
      <c r="AF146" s="5"/>
      <c r="AW146" s="5"/>
    </row>
    <row r="147" spans="1:49">
      <c r="A147" s="5"/>
      <c r="L147" s="154"/>
      <c r="T147" s="5"/>
      <c r="Y147" s="5"/>
      <c r="AF147" s="5"/>
      <c r="AW147" s="5"/>
    </row>
    <row r="148" spans="1:49">
      <c r="A148" s="5"/>
      <c r="L148" s="154"/>
      <c r="T148" s="5"/>
      <c r="Y148" s="5"/>
      <c r="AF148" s="5"/>
      <c r="AW148" s="5"/>
    </row>
    <row r="149" spans="1:49">
      <c r="A149" s="5"/>
      <c r="L149" s="154"/>
      <c r="T149" s="5"/>
      <c r="Y149" s="5"/>
      <c r="AF149" s="5"/>
      <c r="AW149" s="5"/>
    </row>
    <row r="150" spans="1:49">
      <c r="A150" s="5"/>
      <c r="L150" s="154"/>
      <c r="T150" s="5"/>
      <c r="Y150" s="5"/>
      <c r="AF150" s="5"/>
      <c r="AW150" s="5"/>
    </row>
    <row r="151" spans="1:49">
      <c r="A151" s="5"/>
      <c r="L151" s="154"/>
      <c r="T151" s="5"/>
      <c r="Y151" s="5"/>
      <c r="AF151" s="5"/>
      <c r="AW151" s="5"/>
    </row>
    <row r="152" spans="1:49">
      <c r="A152" s="5"/>
      <c r="L152" s="154"/>
      <c r="T152" s="5"/>
      <c r="Y152" s="5"/>
      <c r="AF152" s="5"/>
      <c r="AW152" s="5"/>
    </row>
    <row r="153" spans="1:49">
      <c r="A153" s="5"/>
      <c r="L153" s="154"/>
      <c r="T153" s="5"/>
      <c r="Y153" s="5"/>
      <c r="AF153" s="5"/>
      <c r="AW153" s="5"/>
    </row>
    <row r="154" spans="1:49">
      <c r="A154" s="5"/>
      <c r="L154" s="154"/>
      <c r="T154" s="5"/>
      <c r="Y154" s="5"/>
      <c r="AF154" s="5"/>
      <c r="AW154" s="5"/>
    </row>
    <row r="155" spans="1:49">
      <c r="A155" s="5"/>
      <c r="L155" s="154"/>
      <c r="T155" s="5"/>
      <c r="Y155" s="5"/>
      <c r="AF155" s="5"/>
      <c r="AW155" s="5"/>
    </row>
    <row r="156" spans="1:49">
      <c r="A156" s="5"/>
      <c r="L156" s="154"/>
      <c r="T156" s="5"/>
      <c r="Y156" s="5"/>
      <c r="AF156" s="5"/>
      <c r="AW156" s="5"/>
    </row>
    <row r="157" spans="1:49">
      <c r="A157" s="5"/>
      <c r="L157" s="154"/>
      <c r="T157" s="5"/>
      <c r="Y157" s="5"/>
      <c r="AF157" s="5"/>
      <c r="AW157" s="5"/>
    </row>
    <row r="158" spans="1:49">
      <c r="A158" s="5"/>
      <c r="L158" s="154"/>
      <c r="T158" s="5"/>
      <c r="Y158" s="5"/>
      <c r="AF158" s="5"/>
      <c r="AW158" s="5"/>
    </row>
    <row r="159" spans="1:49">
      <c r="A159" s="5"/>
      <c r="L159" s="154"/>
      <c r="T159" s="5"/>
      <c r="Y159" s="5"/>
      <c r="AF159" s="5"/>
      <c r="AW159" s="5"/>
    </row>
    <row r="160" spans="1:49">
      <c r="A160" s="5"/>
      <c r="L160" s="154"/>
      <c r="T160" s="5"/>
      <c r="Y160" s="5"/>
      <c r="AF160" s="5"/>
      <c r="AW160" s="5"/>
    </row>
    <row r="161" spans="1:49">
      <c r="A161" s="5"/>
      <c r="L161" s="154"/>
      <c r="T161" s="5"/>
      <c r="Y161" s="5"/>
      <c r="AF161" s="5"/>
      <c r="AW161" s="5"/>
    </row>
    <row r="162" spans="1:49">
      <c r="A162" s="5"/>
      <c r="L162" s="154"/>
      <c r="T162" s="5"/>
      <c r="Y162" s="5"/>
      <c r="AF162" s="5"/>
      <c r="AW162" s="5"/>
    </row>
    <row r="163" spans="1:49">
      <c r="A163" s="5"/>
      <c r="L163" s="154"/>
      <c r="T163" s="5"/>
      <c r="Y163" s="5"/>
      <c r="AF163" s="5"/>
      <c r="AW163" s="5"/>
    </row>
    <row r="164" spans="1:49">
      <c r="A164" s="5"/>
      <c r="L164" s="154"/>
      <c r="T164" s="5"/>
      <c r="Y164" s="5"/>
      <c r="AF164" s="5"/>
      <c r="AW164" s="5"/>
    </row>
    <row r="165" spans="1:49">
      <c r="A165" s="5"/>
      <c r="L165" s="154"/>
      <c r="T165" s="5"/>
      <c r="Y165" s="5"/>
      <c r="AF165" s="5"/>
      <c r="AW165" s="5"/>
    </row>
    <row r="166" spans="1:49">
      <c r="A166" s="5"/>
      <c r="L166" s="154"/>
      <c r="T166" s="5"/>
      <c r="Y166" s="5"/>
      <c r="AF166" s="5"/>
      <c r="AW166" s="5"/>
    </row>
    <row r="167" spans="1:49">
      <c r="A167" s="5"/>
      <c r="L167" s="154"/>
      <c r="T167" s="5"/>
      <c r="Y167" s="5"/>
      <c r="AF167" s="5"/>
      <c r="AW167" s="5"/>
    </row>
    <row r="168" spans="1:49">
      <c r="A168" s="5"/>
      <c r="L168" s="154"/>
      <c r="T168" s="5"/>
      <c r="Y168" s="5"/>
      <c r="AF168" s="5"/>
      <c r="AW168" s="5"/>
    </row>
    <row r="169" spans="1:49">
      <c r="A169" s="5"/>
      <c r="L169" s="154"/>
      <c r="T169" s="5"/>
      <c r="Y169" s="5"/>
      <c r="AF169" s="5"/>
      <c r="AW169" s="5"/>
    </row>
    <row r="170" spans="1:49">
      <c r="A170" s="5"/>
      <c r="L170" s="154"/>
      <c r="T170" s="5"/>
      <c r="Y170" s="5"/>
      <c r="AF170" s="5"/>
      <c r="AW170" s="5"/>
    </row>
    <row r="171" spans="1:49">
      <c r="A171" s="5"/>
      <c r="L171" s="154"/>
      <c r="T171" s="5"/>
      <c r="Y171" s="5"/>
      <c r="AF171" s="5"/>
      <c r="AW171" s="5"/>
    </row>
    <row r="172" spans="1:49">
      <c r="A172" s="5"/>
      <c r="L172" s="154"/>
      <c r="T172" s="5"/>
      <c r="Y172" s="5"/>
      <c r="AF172" s="5"/>
      <c r="AW172" s="5"/>
    </row>
    <row r="173" spans="1:49">
      <c r="A173" s="5"/>
      <c r="L173" s="154"/>
      <c r="T173" s="5"/>
      <c r="Y173" s="5"/>
      <c r="AF173" s="5"/>
      <c r="AW173" s="5"/>
    </row>
    <row r="174" spans="1:49">
      <c r="A174" s="5"/>
      <c r="L174" s="154"/>
      <c r="T174" s="5"/>
      <c r="Y174" s="5"/>
      <c r="AF174" s="5"/>
      <c r="AW174" s="5"/>
    </row>
    <row r="175" spans="1:49">
      <c r="A175" s="5"/>
      <c r="L175" s="154"/>
      <c r="T175" s="5"/>
      <c r="Y175" s="5"/>
      <c r="AF175" s="5"/>
      <c r="AW175" s="5"/>
    </row>
    <row r="176" spans="1:49">
      <c r="A176" s="5"/>
      <c r="L176" s="154"/>
      <c r="T176" s="5"/>
      <c r="Y176" s="5"/>
      <c r="AF176" s="5"/>
      <c r="AW176" s="5"/>
    </row>
    <row r="177" spans="1:49">
      <c r="A177" s="5"/>
      <c r="L177" s="154"/>
      <c r="T177" s="5"/>
      <c r="Y177" s="5"/>
      <c r="AF177" s="5"/>
      <c r="AW177" s="5"/>
    </row>
    <row r="178" spans="1:49">
      <c r="A178" s="5"/>
      <c r="L178" s="154"/>
      <c r="T178" s="5"/>
      <c r="Y178" s="5"/>
      <c r="AF178" s="5"/>
      <c r="AW178" s="5"/>
    </row>
    <row r="179" spans="1:49">
      <c r="A179" s="5"/>
      <c r="L179" s="154"/>
      <c r="T179" s="5"/>
      <c r="Y179" s="5"/>
      <c r="AF179" s="5"/>
      <c r="AW179" s="5"/>
    </row>
    <row r="180" spans="1:49">
      <c r="A180" s="5"/>
      <c r="L180" s="154"/>
      <c r="T180" s="5"/>
      <c r="Y180" s="5"/>
      <c r="AF180" s="5"/>
      <c r="AW180" s="5"/>
    </row>
    <row r="181" spans="1:49">
      <c r="A181" s="5"/>
      <c r="L181" s="154"/>
      <c r="T181" s="5"/>
      <c r="Y181" s="5"/>
      <c r="AF181" s="5"/>
      <c r="AW181" s="5"/>
    </row>
    <row r="182" spans="1:49">
      <c r="A182" s="5"/>
      <c r="L182" s="154"/>
      <c r="T182" s="5"/>
      <c r="Y182" s="5"/>
      <c r="AF182" s="5"/>
      <c r="AW182" s="5"/>
    </row>
    <row r="183" spans="1:49">
      <c r="A183" s="5"/>
      <c r="L183" s="154"/>
      <c r="T183" s="5"/>
      <c r="Y183" s="5"/>
      <c r="AF183" s="5"/>
      <c r="AW183" s="5"/>
    </row>
    <row r="184" spans="1:49">
      <c r="A184" s="5"/>
      <c r="L184" s="154"/>
      <c r="T184" s="5"/>
      <c r="Y184" s="5"/>
      <c r="AF184" s="5"/>
      <c r="AW184" s="5"/>
    </row>
    <row r="185" spans="1:49">
      <c r="A185" s="5"/>
      <c r="L185" s="154"/>
      <c r="T185" s="5"/>
      <c r="Y185" s="5"/>
      <c r="AF185" s="5"/>
      <c r="AW185" s="5"/>
    </row>
    <row r="186" spans="1:49">
      <c r="A186" s="5"/>
      <c r="L186" s="154"/>
      <c r="T186" s="5"/>
      <c r="Y186" s="5"/>
      <c r="AF186" s="5"/>
      <c r="AW186" s="5"/>
    </row>
    <row r="187" spans="1:49">
      <c r="A187" s="5"/>
      <c r="L187" s="154"/>
      <c r="T187" s="5"/>
      <c r="Y187" s="5"/>
      <c r="AF187" s="5"/>
      <c r="AW187" s="5"/>
    </row>
    <row r="188" spans="1:49">
      <c r="A188" s="5"/>
      <c r="L188" s="154"/>
      <c r="T188" s="5"/>
      <c r="Y188" s="5"/>
      <c r="AF188" s="5"/>
      <c r="AW188" s="5"/>
    </row>
    <row r="189" spans="1:49">
      <c r="A189" s="5"/>
      <c r="L189" s="154"/>
      <c r="T189" s="5"/>
      <c r="Y189" s="5"/>
      <c r="AF189" s="5"/>
      <c r="AW189" s="5"/>
    </row>
    <row r="190" spans="1:49">
      <c r="A190" s="5"/>
      <c r="L190" s="154"/>
      <c r="T190" s="5"/>
      <c r="Y190" s="5"/>
      <c r="AF190" s="5"/>
      <c r="AW190" s="5"/>
    </row>
    <row r="191" spans="1:49">
      <c r="A191" s="5"/>
      <c r="L191" s="154"/>
      <c r="T191" s="5"/>
      <c r="Y191" s="5"/>
      <c r="AF191" s="5"/>
      <c r="AW191" s="5"/>
    </row>
    <row r="192" spans="1:49">
      <c r="A192" s="5"/>
      <c r="L192" s="154"/>
      <c r="T192" s="5"/>
      <c r="Y192" s="5"/>
      <c r="AF192" s="5"/>
      <c r="AW192" s="5"/>
    </row>
    <row r="193" spans="1:49">
      <c r="A193" s="5"/>
      <c r="L193" s="154"/>
      <c r="T193" s="5"/>
      <c r="Y193" s="5"/>
      <c r="AF193" s="5"/>
      <c r="AW193" s="5"/>
    </row>
    <row r="194" spans="1:49">
      <c r="A194" s="5"/>
      <c r="L194" s="154"/>
      <c r="T194" s="5"/>
      <c r="Y194" s="5"/>
      <c r="AF194" s="5"/>
      <c r="AW194" s="5"/>
    </row>
    <row r="195" spans="1:49">
      <c r="A195" s="5"/>
      <c r="L195" s="154"/>
      <c r="T195" s="5"/>
      <c r="Y195" s="5"/>
      <c r="AF195" s="5"/>
      <c r="AW195" s="5"/>
    </row>
    <row r="196" spans="1:49">
      <c r="A196" s="5"/>
      <c r="L196" s="154"/>
      <c r="T196" s="5"/>
      <c r="Y196" s="5"/>
      <c r="AF196" s="5"/>
      <c r="AW196" s="5"/>
    </row>
    <row r="197" spans="1:49">
      <c r="A197" s="5"/>
      <c r="L197" s="154"/>
      <c r="T197" s="5"/>
      <c r="Y197" s="5"/>
      <c r="AF197" s="5"/>
      <c r="AW197" s="5"/>
    </row>
    <row r="198" spans="1:49">
      <c r="A198" s="5"/>
      <c r="L198" s="154"/>
      <c r="T198" s="5"/>
      <c r="Y198" s="5"/>
      <c r="AF198" s="5"/>
      <c r="AW198" s="5"/>
    </row>
    <row r="199" spans="1:49">
      <c r="A199" s="5"/>
      <c r="L199" s="154"/>
      <c r="T199" s="5"/>
      <c r="Y199" s="5"/>
      <c r="AF199" s="5"/>
      <c r="AW199" s="5"/>
    </row>
    <row r="200" spans="1:49">
      <c r="A200" s="5"/>
      <c r="L200" s="154"/>
      <c r="T200" s="5"/>
      <c r="Y200" s="5"/>
      <c r="AF200" s="5"/>
      <c r="AW200" s="5"/>
    </row>
    <row r="201" spans="1:49">
      <c r="A201" s="5"/>
      <c r="L201" s="154"/>
      <c r="T201" s="5"/>
      <c r="Y201" s="5"/>
      <c r="AF201" s="5"/>
      <c r="AW201" s="5"/>
    </row>
    <row r="202" spans="1:49">
      <c r="A202" s="5"/>
      <c r="L202" s="154"/>
      <c r="T202" s="5"/>
      <c r="Y202" s="5"/>
      <c r="AF202" s="5"/>
      <c r="AW202" s="5"/>
    </row>
    <row r="203" spans="1:49">
      <c r="A203" s="5"/>
      <c r="L203" s="154"/>
      <c r="T203" s="5"/>
      <c r="Y203" s="5"/>
      <c r="AF203" s="5"/>
      <c r="AW203" s="5"/>
    </row>
    <row r="204" spans="1:49">
      <c r="A204" s="5"/>
      <c r="L204" s="154"/>
      <c r="T204" s="5"/>
      <c r="Y204" s="5"/>
      <c r="AF204" s="5"/>
      <c r="AW204" s="5"/>
    </row>
    <row r="205" spans="1:49">
      <c r="A205" s="5"/>
      <c r="L205" s="154"/>
      <c r="T205" s="5"/>
      <c r="Y205" s="5"/>
      <c r="AF205" s="5"/>
      <c r="AW205" s="5"/>
    </row>
    <row r="206" spans="1:49">
      <c r="A206" s="5"/>
      <c r="L206" s="154"/>
      <c r="T206" s="5"/>
      <c r="Y206" s="5"/>
      <c r="AF206" s="5"/>
      <c r="AW206" s="5"/>
    </row>
    <row r="207" spans="1:49">
      <c r="A207" s="5"/>
      <c r="L207" s="154"/>
      <c r="T207" s="5"/>
      <c r="Y207" s="5"/>
      <c r="AF207" s="5"/>
      <c r="AW207" s="5"/>
    </row>
    <row r="208" spans="1:49">
      <c r="A208" s="5"/>
      <c r="L208" s="154"/>
      <c r="T208" s="5"/>
      <c r="Y208" s="5"/>
      <c r="AF208" s="5"/>
      <c r="AW208" s="5"/>
    </row>
    <row r="209" spans="1:49">
      <c r="A209" s="5"/>
      <c r="L209" s="154"/>
      <c r="T209" s="5"/>
      <c r="Y209" s="5"/>
      <c r="AF209" s="5"/>
      <c r="AW209" s="5"/>
    </row>
    <row r="210" spans="1:49">
      <c r="A210" s="5"/>
      <c r="L210" s="154"/>
      <c r="T210" s="5"/>
      <c r="Y210" s="5"/>
      <c r="AF210" s="5"/>
      <c r="AW210" s="5"/>
    </row>
    <row r="211" spans="1:49">
      <c r="A211" s="5"/>
      <c r="L211" s="154"/>
      <c r="T211" s="5"/>
      <c r="Y211" s="5"/>
      <c r="AF211" s="5"/>
      <c r="AW211" s="5"/>
    </row>
    <row r="212" spans="1:49">
      <c r="A212" s="5"/>
      <c r="L212" s="154"/>
      <c r="T212" s="5"/>
      <c r="Y212" s="5"/>
      <c r="AF212" s="5"/>
      <c r="AW212" s="5"/>
    </row>
    <row r="213" spans="1:49">
      <c r="A213" s="5"/>
      <c r="L213" s="154"/>
      <c r="T213" s="5"/>
      <c r="Y213" s="5"/>
      <c r="AF213" s="5"/>
      <c r="AW213" s="5"/>
    </row>
    <row r="214" spans="1:49">
      <c r="A214" s="5"/>
      <c r="L214" s="154"/>
      <c r="T214" s="5"/>
      <c r="Y214" s="5"/>
      <c r="AF214" s="5"/>
      <c r="AW214" s="5"/>
    </row>
    <row r="215" spans="1:49">
      <c r="A215" s="5"/>
      <c r="L215" s="154"/>
      <c r="T215" s="5"/>
      <c r="Y215" s="5"/>
      <c r="AF215" s="5"/>
      <c r="AW215" s="5"/>
    </row>
    <row r="216" spans="1:49">
      <c r="A216" s="5"/>
      <c r="L216" s="154"/>
      <c r="T216" s="5"/>
      <c r="Y216" s="5"/>
      <c r="AF216" s="5"/>
      <c r="AW216" s="5"/>
    </row>
    <row r="217" spans="1:49">
      <c r="A217" s="5"/>
      <c r="L217" s="154"/>
      <c r="T217" s="5"/>
      <c r="Y217" s="5"/>
      <c r="AF217" s="5"/>
      <c r="AW217" s="5"/>
    </row>
    <row r="218" spans="1:49">
      <c r="A218" s="5"/>
      <c r="L218" s="154"/>
      <c r="T218" s="5"/>
      <c r="Y218" s="5"/>
      <c r="AF218" s="5"/>
      <c r="AW218" s="5"/>
    </row>
    <row r="219" spans="1:49">
      <c r="A219" s="5"/>
      <c r="L219" s="154"/>
      <c r="T219" s="5"/>
      <c r="Y219" s="5"/>
      <c r="AF219" s="5"/>
      <c r="AW219" s="5"/>
    </row>
    <row r="220" spans="1:49">
      <c r="A220" s="5"/>
      <c r="L220" s="154"/>
      <c r="T220" s="5"/>
      <c r="Y220" s="5"/>
      <c r="AF220" s="5"/>
      <c r="AW220" s="5"/>
    </row>
    <row r="221" spans="1:49">
      <c r="A221" s="5"/>
      <c r="L221" s="154"/>
      <c r="T221" s="5"/>
      <c r="Y221" s="5"/>
      <c r="AF221" s="5"/>
      <c r="AW221" s="5"/>
    </row>
    <row r="222" spans="1:49">
      <c r="A222" s="5"/>
      <c r="L222" s="154"/>
      <c r="T222" s="5"/>
      <c r="Y222" s="5"/>
      <c r="AF222" s="5"/>
      <c r="AW222" s="5"/>
    </row>
    <row r="223" spans="1:49">
      <c r="A223" s="5"/>
      <c r="L223" s="154"/>
      <c r="T223" s="5"/>
      <c r="Y223" s="5"/>
      <c r="AF223" s="5"/>
      <c r="AW223" s="5"/>
    </row>
    <row r="224" spans="1:49">
      <c r="A224" s="5"/>
      <c r="L224" s="154"/>
      <c r="T224" s="5"/>
      <c r="Y224" s="5"/>
      <c r="AF224" s="5"/>
      <c r="AW224" s="5"/>
    </row>
    <row r="225" spans="1:49">
      <c r="A225" s="5"/>
      <c r="L225" s="154"/>
      <c r="T225" s="5"/>
      <c r="Y225" s="5"/>
      <c r="AF225" s="5"/>
      <c r="AW225" s="5"/>
    </row>
    <row r="226" spans="1:49">
      <c r="A226" s="5"/>
      <c r="L226" s="154"/>
      <c r="T226" s="5"/>
      <c r="Y226" s="5"/>
      <c r="AF226" s="5"/>
      <c r="AW226" s="5"/>
    </row>
    <row r="227" spans="1:49">
      <c r="A227" s="5"/>
      <c r="L227" s="154"/>
      <c r="T227" s="5"/>
      <c r="Y227" s="5"/>
      <c r="AF227" s="5"/>
      <c r="AW227" s="5"/>
    </row>
    <row r="228" spans="1:49">
      <c r="A228" s="5"/>
      <c r="L228" s="154"/>
      <c r="T228" s="5"/>
      <c r="Y228" s="5"/>
      <c r="AF228" s="5"/>
      <c r="AW228" s="5"/>
    </row>
    <row r="229" spans="1:49">
      <c r="A229" s="5"/>
      <c r="L229" s="154"/>
      <c r="T229" s="5"/>
      <c r="Y229" s="5"/>
      <c r="AF229" s="5"/>
      <c r="AW229" s="5"/>
    </row>
    <row r="230" spans="1:49">
      <c r="A230" s="5"/>
      <c r="L230" s="154"/>
      <c r="T230" s="5"/>
      <c r="Y230" s="5"/>
      <c r="AF230" s="5"/>
      <c r="AW230" s="5"/>
    </row>
    <row r="231" spans="1:49">
      <c r="A231" s="5"/>
      <c r="L231" s="154"/>
      <c r="T231" s="5"/>
      <c r="Y231" s="5"/>
      <c r="AF231" s="5"/>
      <c r="AW231" s="5"/>
    </row>
    <row r="232" spans="1:49">
      <c r="A232" s="5"/>
      <c r="L232" s="154"/>
      <c r="T232" s="5"/>
      <c r="Y232" s="5"/>
      <c r="AF232" s="5"/>
      <c r="AW232" s="5"/>
    </row>
    <row r="233" spans="1:49">
      <c r="A233" s="5"/>
      <c r="L233" s="154"/>
      <c r="T233" s="5"/>
      <c r="Y233" s="5"/>
      <c r="AF233" s="5"/>
      <c r="AW233" s="5"/>
    </row>
    <row r="234" spans="1:49">
      <c r="A234" s="5"/>
      <c r="L234" s="154"/>
      <c r="T234" s="5"/>
      <c r="Y234" s="5"/>
      <c r="AF234" s="5"/>
      <c r="AW234" s="5"/>
    </row>
    <row r="235" spans="1:49">
      <c r="A235" s="5"/>
      <c r="L235" s="154"/>
      <c r="T235" s="5"/>
      <c r="Y235" s="5"/>
      <c r="AF235" s="5"/>
      <c r="AW235" s="5"/>
    </row>
    <row r="236" spans="1:49">
      <c r="A236" s="5"/>
      <c r="L236" s="154"/>
      <c r="T236" s="5"/>
      <c r="Y236" s="5"/>
      <c r="AF236" s="5"/>
      <c r="AW236" s="5"/>
    </row>
    <row r="237" spans="1:49">
      <c r="A237" s="5"/>
      <c r="L237" s="154"/>
      <c r="T237" s="5"/>
      <c r="Y237" s="5"/>
      <c r="AF237" s="5"/>
      <c r="AW237" s="5"/>
    </row>
    <row r="238" spans="1:49">
      <c r="A238" s="5"/>
      <c r="L238" s="154"/>
      <c r="T238" s="5"/>
      <c r="Y238" s="5"/>
      <c r="AF238" s="5"/>
      <c r="AW238" s="5"/>
    </row>
    <row r="239" spans="1:49">
      <c r="A239" s="5"/>
      <c r="L239" s="154"/>
      <c r="T239" s="5"/>
      <c r="Y239" s="5"/>
      <c r="AF239" s="5"/>
      <c r="AW239" s="5"/>
    </row>
    <row r="240" spans="1:49">
      <c r="A240" s="5"/>
      <c r="L240" s="154"/>
      <c r="T240" s="5"/>
      <c r="Y240" s="5"/>
      <c r="AF240" s="5"/>
      <c r="AW240" s="5"/>
    </row>
    <row r="241" spans="1:49">
      <c r="A241" s="5"/>
      <c r="L241" s="154"/>
      <c r="T241" s="5"/>
      <c r="Y241" s="5"/>
      <c r="AF241" s="5"/>
      <c r="AW241" s="5"/>
    </row>
    <row r="242" spans="1:49">
      <c r="A242" s="5"/>
      <c r="L242" s="154"/>
      <c r="T242" s="5"/>
      <c r="Y242" s="5"/>
      <c r="AF242" s="5"/>
      <c r="AW242" s="5"/>
    </row>
    <row r="243" spans="1:49">
      <c r="A243" s="5"/>
      <c r="L243" s="154"/>
      <c r="T243" s="5"/>
      <c r="Y243" s="5"/>
      <c r="AF243" s="5"/>
      <c r="AW243" s="5"/>
    </row>
    <row r="244" spans="1:49">
      <c r="A244" s="5"/>
      <c r="L244" s="154"/>
      <c r="T244" s="5"/>
      <c r="Y244" s="5"/>
      <c r="AF244" s="5"/>
      <c r="AW244" s="5"/>
    </row>
    <row r="245" spans="1:49">
      <c r="A245" s="5"/>
      <c r="L245" s="154"/>
      <c r="T245" s="5"/>
      <c r="Y245" s="5"/>
      <c r="AF245" s="5"/>
      <c r="AW245" s="5"/>
    </row>
    <row r="246" spans="1:49">
      <c r="A246" s="5"/>
      <c r="L246" s="154"/>
      <c r="T246" s="5"/>
      <c r="Y246" s="5"/>
      <c r="AF246" s="5"/>
      <c r="AW246" s="5"/>
    </row>
    <row r="247" spans="1:49">
      <c r="A247" s="5"/>
      <c r="L247" s="154"/>
      <c r="T247" s="5"/>
      <c r="Y247" s="5"/>
      <c r="AF247" s="5"/>
      <c r="AW247" s="5"/>
    </row>
    <row r="248" spans="1:49">
      <c r="A248" s="5"/>
      <c r="L248" s="154"/>
      <c r="T248" s="5"/>
      <c r="Y248" s="5"/>
      <c r="AF248" s="5"/>
      <c r="AW248" s="5"/>
    </row>
    <row r="249" spans="1:49">
      <c r="A249" s="5"/>
      <c r="L249" s="154"/>
      <c r="T249" s="5"/>
      <c r="Y249" s="5"/>
      <c r="AF249" s="5"/>
      <c r="AW249" s="5"/>
    </row>
    <row r="250" spans="1:49">
      <c r="A250" s="5"/>
      <c r="L250" s="154"/>
      <c r="T250" s="5"/>
      <c r="Y250" s="5"/>
      <c r="AF250" s="5"/>
      <c r="AW250" s="5"/>
    </row>
    <row r="251" spans="1:49">
      <c r="A251" s="5"/>
      <c r="L251" s="154"/>
      <c r="T251" s="5"/>
      <c r="Y251" s="5"/>
      <c r="AF251" s="5"/>
      <c r="AW251" s="5"/>
    </row>
    <row r="252" spans="1:49">
      <c r="A252" s="5"/>
      <c r="L252" s="154"/>
      <c r="T252" s="5"/>
      <c r="Y252" s="5"/>
      <c r="AF252" s="5"/>
      <c r="AW252" s="5"/>
    </row>
    <row r="253" spans="1:49">
      <c r="A253" s="5"/>
      <c r="L253" s="154"/>
      <c r="T253" s="5"/>
      <c r="Y253" s="5"/>
      <c r="AF253" s="5"/>
      <c r="AW253" s="5"/>
    </row>
    <row r="254" spans="1:49">
      <c r="A254" s="5"/>
      <c r="L254" s="154"/>
      <c r="T254" s="5"/>
      <c r="Y254" s="5"/>
      <c r="AF254" s="5"/>
      <c r="AW254" s="5"/>
    </row>
    <row r="255" spans="1:49">
      <c r="A255" s="5"/>
      <c r="L255" s="154"/>
      <c r="T255" s="5"/>
      <c r="Y255" s="5"/>
      <c r="AF255" s="5"/>
      <c r="AW255" s="5"/>
    </row>
    <row r="256" spans="1:49">
      <c r="A256" s="5"/>
      <c r="L256" s="154"/>
      <c r="T256" s="5"/>
      <c r="Y256" s="5"/>
      <c r="AF256" s="5"/>
      <c r="AW256" s="5"/>
    </row>
    <row r="257" spans="1:49">
      <c r="A257" s="5"/>
      <c r="L257" s="154"/>
      <c r="T257" s="5"/>
      <c r="Y257" s="5"/>
      <c r="AF257" s="5"/>
      <c r="AW257" s="5"/>
    </row>
    <row r="258" spans="1:49">
      <c r="A258" s="5"/>
      <c r="L258" s="154"/>
      <c r="T258" s="5"/>
      <c r="Y258" s="5"/>
      <c r="AF258" s="5"/>
      <c r="AW258" s="5"/>
    </row>
    <row r="259" spans="1:49">
      <c r="A259" s="5"/>
      <c r="L259" s="154"/>
      <c r="T259" s="5"/>
      <c r="Y259" s="5"/>
      <c r="AF259" s="5"/>
      <c r="AW259" s="5"/>
    </row>
    <row r="260" spans="1:49">
      <c r="A260" s="5"/>
      <c r="L260" s="154"/>
      <c r="T260" s="5"/>
      <c r="Y260" s="5"/>
      <c r="AF260" s="5"/>
      <c r="AW260" s="5"/>
    </row>
    <row r="261" spans="1:49">
      <c r="A261" s="5"/>
      <c r="L261" s="154"/>
      <c r="T261" s="5"/>
      <c r="Y261" s="5"/>
      <c r="AF261" s="5"/>
      <c r="AW261" s="5"/>
    </row>
    <row r="262" spans="1:49">
      <c r="A262" s="5"/>
      <c r="L262" s="154"/>
      <c r="T262" s="5"/>
      <c r="Y262" s="5"/>
      <c r="AF262" s="5"/>
      <c r="AW262" s="5"/>
    </row>
    <row r="263" spans="1:49">
      <c r="A263" s="5"/>
      <c r="L263" s="154"/>
      <c r="T263" s="5"/>
      <c r="Y263" s="5"/>
      <c r="AF263" s="5"/>
      <c r="AW263" s="5"/>
    </row>
    <row r="264" spans="1:49">
      <c r="A264" s="5"/>
      <c r="L264" s="154"/>
      <c r="T264" s="5"/>
      <c r="Y264" s="5"/>
      <c r="AF264" s="5"/>
      <c r="AW264" s="5"/>
    </row>
    <row r="265" spans="1:49">
      <c r="A265" s="5"/>
      <c r="L265" s="154"/>
      <c r="T265" s="5"/>
      <c r="Y265" s="5"/>
      <c r="AF265" s="5"/>
      <c r="AW265" s="5"/>
    </row>
    <row r="266" spans="1:49">
      <c r="A266" s="5"/>
      <c r="L266" s="154"/>
      <c r="T266" s="5"/>
      <c r="Y266" s="5"/>
      <c r="AF266" s="5"/>
      <c r="AW266" s="5"/>
    </row>
    <row r="267" spans="1:49">
      <c r="A267" s="5"/>
      <c r="L267" s="154"/>
      <c r="T267" s="5"/>
      <c r="Y267" s="5"/>
      <c r="AF267" s="5"/>
      <c r="AW267" s="5"/>
    </row>
    <row r="268" spans="1:49">
      <c r="A268" s="5"/>
      <c r="L268" s="154"/>
      <c r="T268" s="5"/>
      <c r="Y268" s="5"/>
      <c r="AF268" s="5"/>
      <c r="AW268" s="5"/>
    </row>
    <row r="269" spans="1:49">
      <c r="A269" s="5"/>
      <c r="L269" s="154"/>
      <c r="T269" s="5"/>
      <c r="Y269" s="5"/>
      <c r="AF269" s="5"/>
      <c r="AW269" s="5"/>
    </row>
    <row r="270" spans="1:49">
      <c r="A270" s="5"/>
      <c r="L270" s="154"/>
      <c r="T270" s="5"/>
      <c r="Y270" s="5"/>
      <c r="AF270" s="5"/>
      <c r="AW270" s="5"/>
    </row>
    <row r="271" spans="1:49">
      <c r="A271" s="5"/>
      <c r="L271" s="154"/>
      <c r="T271" s="5"/>
      <c r="Y271" s="5"/>
      <c r="AF271" s="5"/>
      <c r="AW271" s="5"/>
    </row>
    <row r="272" spans="1:49">
      <c r="A272" s="5"/>
      <c r="L272" s="154"/>
      <c r="T272" s="5"/>
      <c r="Y272" s="5"/>
      <c r="AF272" s="5"/>
      <c r="AW272" s="5"/>
    </row>
    <row r="273" spans="1:49">
      <c r="A273" s="5"/>
      <c r="L273" s="154"/>
      <c r="T273" s="5"/>
      <c r="Y273" s="5"/>
      <c r="AF273" s="5"/>
      <c r="AW273" s="5"/>
    </row>
    <row r="274" spans="1:49">
      <c r="A274" s="5"/>
      <c r="L274" s="154"/>
      <c r="T274" s="5"/>
      <c r="Y274" s="5"/>
      <c r="AF274" s="5"/>
      <c r="AW274" s="5"/>
    </row>
    <row r="275" spans="1:49">
      <c r="A275" s="5"/>
      <c r="L275" s="154"/>
      <c r="T275" s="5"/>
      <c r="Y275" s="5"/>
      <c r="AF275" s="5"/>
      <c r="AW275" s="5"/>
    </row>
    <row r="276" spans="1:49">
      <c r="A276" s="5"/>
      <c r="L276" s="154"/>
      <c r="T276" s="5"/>
      <c r="Y276" s="5"/>
      <c r="AF276" s="5"/>
      <c r="AW276" s="5"/>
    </row>
    <row r="277" spans="1:49">
      <c r="A277" s="5"/>
      <c r="L277" s="154"/>
      <c r="T277" s="5"/>
      <c r="Y277" s="5"/>
      <c r="AF277" s="5"/>
      <c r="AW277" s="5"/>
    </row>
    <row r="278" spans="1:49">
      <c r="A278" s="5"/>
      <c r="L278" s="154"/>
      <c r="T278" s="5"/>
      <c r="Y278" s="5"/>
      <c r="AF278" s="5"/>
      <c r="AW278" s="5"/>
    </row>
    <row r="279" spans="1:49">
      <c r="A279" s="5"/>
      <c r="L279" s="154"/>
      <c r="T279" s="5"/>
      <c r="Y279" s="5"/>
      <c r="AF279" s="5"/>
      <c r="AW279" s="5"/>
    </row>
    <row r="280" spans="1:49">
      <c r="A280" s="5"/>
      <c r="L280" s="154"/>
      <c r="T280" s="5"/>
      <c r="Y280" s="5"/>
      <c r="AF280" s="5"/>
      <c r="AW280" s="5"/>
    </row>
    <row r="281" spans="1:49">
      <c r="A281" s="5"/>
      <c r="L281" s="154"/>
      <c r="T281" s="5"/>
      <c r="Y281" s="5"/>
      <c r="AF281" s="5"/>
      <c r="AW281" s="5"/>
    </row>
    <row r="282" spans="1:49">
      <c r="A282" s="5"/>
      <c r="L282" s="154"/>
      <c r="T282" s="5"/>
      <c r="Y282" s="5"/>
      <c r="AF282" s="5"/>
      <c r="AW282" s="5"/>
    </row>
    <row r="283" spans="1:49">
      <c r="A283" s="5"/>
      <c r="L283" s="154"/>
      <c r="T283" s="5"/>
      <c r="Y283" s="5"/>
      <c r="AF283" s="5"/>
      <c r="AW283" s="5"/>
    </row>
    <row r="284" spans="1:49">
      <c r="A284" s="5"/>
      <c r="L284" s="154"/>
      <c r="T284" s="5"/>
      <c r="Y284" s="5"/>
      <c r="AF284" s="5"/>
      <c r="AW284" s="5"/>
    </row>
    <row r="285" spans="1:49">
      <c r="A285" s="5"/>
      <c r="L285" s="154"/>
      <c r="T285" s="5"/>
      <c r="Y285" s="5"/>
      <c r="AF285" s="5"/>
      <c r="AW285" s="5"/>
    </row>
    <row r="286" spans="1:49">
      <c r="A286" s="5"/>
      <c r="L286" s="154"/>
      <c r="T286" s="5"/>
      <c r="Y286" s="5"/>
      <c r="AF286" s="5"/>
      <c r="AW286" s="5"/>
    </row>
    <row r="287" spans="1:49">
      <c r="A287" s="5"/>
      <c r="L287" s="154"/>
      <c r="T287" s="5"/>
      <c r="Y287" s="5"/>
      <c r="AF287" s="5"/>
      <c r="AW287" s="5"/>
    </row>
    <row r="288" spans="1:49">
      <c r="A288" s="5"/>
      <c r="L288" s="154"/>
      <c r="T288" s="5"/>
      <c r="Y288" s="5"/>
      <c r="AF288" s="5"/>
      <c r="AW288" s="5"/>
    </row>
    <row r="289" spans="1:49">
      <c r="A289" s="5"/>
      <c r="L289" s="154"/>
      <c r="T289" s="5"/>
      <c r="Y289" s="5"/>
      <c r="AF289" s="5"/>
      <c r="AW289" s="5"/>
    </row>
    <row r="290" spans="1:49">
      <c r="A290" s="5"/>
      <c r="L290" s="154"/>
      <c r="T290" s="5"/>
      <c r="Y290" s="5"/>
      <c r="AF290" s="5"/>
      <c r="AW290" s="5"/>
    </row>
    <row r="291" spans="1:49">
      <c r="A291" s="5"/>
      <c r="L291" s="154"/>
      <c r="T291" s="5"/>
      <c r="Y291" s="5"/>
      <c r="AF291" s="5"/>
      <c r="AW291" s="5"/>
    </row>
    <row r="292" spans="1:49">
      <c r="A292" s="5"/>
      <c r="L292" s="154"/>
      <c r="T292" s="5"/>
      <c r="Y292" s="5"/>
      <c r="AF292" s="5"/>
      <c r="AW292" s="5"/>
    </row>
    <row r="293" spans="1:49">
      <c r="A293" s="5"/>
      <c r="L293" s="154"/>
      <c r="T293" s="5"/>
      <c r="Y293" s="5"/>
      <c r="AF293" s="5"/>
      <c r="AW293" s="5"/>
    </row>
    <row r="294" spans="1:49">
      <c r="A294" s="5"/>
      <c r="L294" s="154"/>
      <c r="T294" s="5"/>
      <c r="Y294" s="5"/>
      <c r="AF294" s="5"/>
      <c r="AW294" s="5"/>
    </row>
    <row r="295" spans="1:49">
      <c r="A295" s="5"/>
      <c r="L295" s="154"/>
      <c r="T295" s="5"/>
      <c r="Y295" s="5"/>
      <c r="AF295" s="5"/>
      <c r="AW295" s="5"/>
    </row>
    <row r="296" spans="1:49">
      <c r="A296" s="5"/>
      <c r="L296" s="154"/>
      <c r="T296" s="5"/>
      <c r="Y296" s="5"/>
      <c r="AF296" s="5"/>
      <c r="AW296" s="5"/>
    </row>
    <row r="297" spans="1:49">
      <c r="A297" s="5"/>
      <c r="L297" s="154"/>
      <c r="T297" s="5"/>
      <c r="Y297" s="5"/>
      <c r="AF297" s="5"/>
      <c r="AW297" s="5"/>
    </row>
    <row r="298" spans="1:49">
      <c r="A298" s="5"/>
      <c r="L298" s="154"/>
      <c r="T298" s="5"/>
      <c r="Y298" s="5"/>
      <c r="AF298" s="5"/>
      <c r="AW298" s="5"/>
    </row>
    <row r="299" spans="1:49">
      <c r="A299" s="5"/>
      <c r="L299" s="154"/>
      <c r="T299" s="5"/>
      <c r="Y299" s="5"/>
      <c r="AF299" s="5"/>
      <c r="AW299" s="5"/>
    </row>
    <row r="300" spans="1:49">
      <c r="A300" s="5"/>
      <c r="L300" s="154"/>
      <c r="T300" s="5"/>
      <c r="Y300" s="5"/>
      <c r="AF300" s="5"/>
      <c r="AW300" s="5"/>
    </row>
    <row r="301" spans="1:49">
      <c r="A301" s="5"/>
      <c r="L301" s="154"/>
      <c r="T301" s="5"/>
      <c r="Y301" s="5"/>
      <c r="AF301" s="5"/>
      <c r="AW301" s="5"/>
    </row>
    <row r="302" spans="1:49">
      <c r="A302" s="5"/>
      <c r="L302" s="154"/>
      <c r="T302" s="5"/>
      <c r="Y302" s="5"/>
      <c r="AF302" s="5"/>
      <c r="AW302" s="5"/>
    </row>
    <row r="303" spans="1:49">
      <c r="A303" s="5"/>
      <c r="L303" s="154"/>
      <c r="T303" s="5"/>
      <c r="Y303" s="5"/>
      <c r="AF303" s="5"/>
      <c r="AW303" s="5"/>
    </row>
    <row r="304" spans="1:49">
      <c r="A304" s="5"/>
      <c r="L304" s="154"/>
      <c r="T304" s="5"/>
      <c r="Y304" s="5"/>
      <c r="AF304" s="5"/>
      <c r="AW304" s="5"/>
    </row>
    <row r="305" spans="1:49">
      <c r="A305" s="5"/>
      <c r="L305" s="154"/>
      <c r="T305" s="5"/>
      <c r="Y305" s="5"/>
      <c r="AF305" s="5"/>
      <c r="AW305" s="5"/>
    </row>
    <row r="306" spans="1:49">
      <c r="A306" s="5"/>
      <c r="L306" s="154"/>
      <c r="T306" s="5"/>
      <c r="Y306" s="5"/>
      <c r="AF306" s="5"/>
      <c r="AW306" s="5"/>
    </row>
    <row r="307" spans="1:49">
      <c r="A307" s="5"/>
      <c r="L307" s="154"/>
      <c r="T307" s="5"/>
      <c r="Y307" s="5"/>
      <c r="AF307" s="5"/>
      <c r="AW307" s="5"/>
    </row>
    <row r="308" spans="1:49">
      <c r="A308" s="5"/>
      <c r="L308" s="154"/>
      <c r="T308" s="5"/>
      <c r="Y308" s="5"/>
      <c r="AF308" s="5"/>
      <c r="AW308" s="5"/>
    </row>
    <row r="309" spans="1:49">
      <c r="A309" s="5"/>
      <c r="L309" s="154"/>
      <c r="T309" s="5"/>
      <c r="Y309" s="5"/>
      <c r="AF309" s="5"/>
      <c r="AW309" s="5"/>
    </row>
    <row r="310" spans="1:49">
      <c r="A310" s="5"/>
      <c r="L310" s="154"/>
      <c r="T310" s="5"/>
      <c r="Y310" s="5"/>
      <c r="AF310" s="5"/>
      <c r="AW310" s="5"/>
    </row>
    <row r="311" spans="1:49">
      <c r="A311" s="5"/>
      <c r="L311" s="154"/>
      <c r="T311" s="5"/>
      <c r="Y311" s="5"/>
      <c r="AF311" s="5"/>
      <c r="AW311" s="5"/>
    </row>
    <row r="312" spans="1:49">
      <c r="A312" s="5"/>
      <c r="L312" s="154"/>
      <c r="T312" s="5"/>
      <c r="Y312" s="5"/>
      <c r="AF312" s="5"/>
      <c r="AW312" s="5"/>
    </row>
    <row r="313" spans="1:49">
      <c r="A313" s="5"/>
      <c r="L313" s="154"/>
      <c r="T313" s="5"/>
      <c r="Y313" s="5"/>
      <c r="AF313" s="5"/>
      <c r="AW313" s="5"/>
    </row>
    <row r="314" spans="1:49">
      <c r="A314" s="5"/>
      <c r="L314" s="154"/>
      <c r="T314" s="5"/>
      <c r="Y314" s="5"/>
      <c r="AF314" s="5"/>
      <c r="AW314" s="5"/>
    </row>
    <row r="315" spans="1:49">
      <c r="A315" s="5"/>
      <c r="L315" s="154"/>
      <c r="T315" s="5"/>
      <c r="Y315" s="5"/>
      <c r="AF315" s="5"/>
      <c r="AW315" s="5"/>
    </row>
    <row r="316" spans="1:49">
      <c r="A316" s="5"/>
      <c r="L316" s="154"/>
      <c r="T316" s="5"/>
      <c r="Y316" s="5"/>
      <c r="AF316" s="5"/>
      <c r="AW316" s="5"/>
    </row>
    <row r="317" spans="1:49">
      <c r="A317" s="5"/>
      <c r="L317" s="154"/>
      <c r="T317" s="5"/>
      <c r="Y317" s="5"/>
      <c r="AF317" s="5"/>
      <c r="AW317" s="5"/>
    </row>
    <row r="318" spans="1:49">
      <c r="A318" s="5"/>
      <c r="L318" s="154"/>
      <c r="T318" s="5"/>
      <c r="Y318" s="5"/>
      <c r="AF318" s="5"/>
      <c r="AW318" s="5"/>
    </row>
    <row r="319" spans="1:49">
      <c r="A319" s="5"/>
      <c r="L319" s="154"/>
      <c r="T319" s="5"/>
      <c r="Y319" s="5"/>
      <c r="AF319" s="5"/>
      <c r="AW319" s="5"/>
    </row>
    <row r="320" spans="1:49">
      <c r="A320" s="5"/>
      <c r="L320" s="154"/>
      <c r="T320" s="5"/>
      <c r="Y320" s="5"/>
      <c r="AF320" s="5"/>
      <c r="AW320" s="5"/>
    </row>
    <row r="321" spans="1:49">
      <c r="A321" s="5"/>
      <c r="L321" s="154"/>
      <c r="T321" s="5"/>
      <c r="Y321" s="5"/>
      <c r="AF321" s="5"/>
      <c r="AW321" s="5"/>
    </row>
    <row r="322" spans="1:49">
      <c r="A322" s="5"/>
      <c r="L322" s="154"/>
      <c r="T322" s="5"/>
      <c r="Y322" s="5"/>
      <c r="AF322" s="5"/>
      <c r="AW322" s="5"/>
    </row>
    <row r="323" spans="1:49">
      <c r="A323" s="5"/>
      <c r="L323" s="154"/>
      <c r="T323" s="5"/>
      <c r="Y323" s="5"/>
      <c r="AF323" s="5"/>
      <c r="AW323" s="5"/>
    </row>
    <row r="324" spans="1:49">
      <c r="A324" s="5"/>
      <c r="L324" s="154"/>
      <c r="T324" s="5"/>
      <c r="Y324" s="5"/>
      <c r="AF324" s="5"/>
      <c r="AW324" s="5"/>
    </row>
    <row r="325" spans="1:49">
      <c r="A325" s="5"/>
      <c r="L325" s="154"/>
      <c r="T325" s="5"/>
      <c r="Y325" s="5"/>
      <c r="AF325" s="5"/>
      <c r="AW325" s="5"/>
    </row>
    <row r="326" spans="1:49">
      <c r="A326" s="5"/>
      <c r="L326" s="154"/>
      <c r="T326" s="5"/>
      <c r="Y326" s="5"/>
      <c r="AF326" s="5"/>
      <c r="AW326" s="5"/>
    </row>
    <row r="327" spans="1:49">
      <c r="A327" s="5"/>
      <c r="L327" s="154"/>
      <c r="T327" s="5"/>
      <c r="Y327" s="5"/>
      <c r="AF327" s="5"/>
      <c r="AW327" s="5"/>
    </row>
    <row r="328" spans="1:49">
      <c r="A328" s="5"/>
      <c r="L328" s="154"/>
      <c r="T328" s="5"/>
      <c r="Y328" s="5"/>
      <c r="AF328" s="5"/>
      <c r="AW328" s="5"/>
    </row>
    <row r="329" spans="1:49">
      <c r="A329" s="5"/>
      <c r="L329" s="154"/>
      <c r="T329" s="5"/>
      <c r="Y329" s="5"/>
      <c r="AF329" s="5"/>
      <c r="AW329" s="5"/>
    </row>
    <row r="330" spans="1:49">
      <c r="A330" s="5"/>
      <c r="L330" s="154"/>
      <c r="T330" s="5"/>
      <c r="Y330" s="5"/>
      <c r="AF330" s="5"/>
      <c r="AW330" s="5"/>
    </row>
    <row r="331" spans="1:49">
      <c r="A331" s="5"/>
      <c r="L331" s="154"/>
      <c r="T331" s="5"/>
      <c r="Y331" s="5"/>
      <c r="AF331" s="5"/>
      <c r="AW331" s="5"/>
    </row>
    <row r="332" spans="1:49">
      <c r="A332" s="5"/>
      <c r="L332" s="154"/>
      <c r="T332" s="5"/>
      <c r="Y332" s="5"/>
      <c r="AF332" s="5"/>
      <c r="AW332" s="5"/>
    </row>
    <row r="333" spans="1:49">
      <c r="A333" s="5"/>
      <c r="L333" s="154"/>
      <c r="T333" s="5"/>
      <c r="Y333" s="5"/>
      <c r="AF333" s="5"/>
      <c r="AW333" s="5"/>
    </row>
    <row r="334" spans="1:49">
      <c r="A334" s="5"/>
      <c r="L334" s="154"/>
      <c r="T334" s="5"/>
      <c r="Y334" s="5"/>
      <c r="AF334" s="5"/>
      <c r="AW334" s="5"/>
    </row>
    <row r="335" spans="1:49">
      <c r="A335" s="5"/>
      <c r="L335" s="154"/>
      <c r="T335" s="5"/>
      <c r="Y335" s="5"/>
      <c r="AF335" s="5"/>
      <c r="AW335" s="5"/>
    </row>
    <row r="336" spans="1:49">
      <c r="A336" s="5"/>
      <c r="L336" s="154"/>
      <c r="T336" s="5"/>
      <c r="Y336" s="5"/>
      <c r="AF336" s="5"/>
      <c r="AW336" s="5"/>
    </row>
    <row r="337" spans="1:49">
      <c r="A337" s="5"/>
      <c r="L337" s="154"/>
      <c r="T337" s="5"/>
      <c r="Y337" s="5"/>
      <c r="AF337" s="5"/>
      <c r="AW337" s="5"/>
    </row>
    <row r="338" spans="1:49">
      <c r="A338" s="5"/>
      <c r="L338" s="154"/>
      <c r="T338" s="5"/>
      <c r="Y338" s="5"/>
      <c r="AF338" s="5"/>
      <c r="AW338" s="5"/>
    </row>
    <row r="339" spans="1:49">
      <c r="A339" s="5"/>
      <c r="L339" s="154"/>
      <c r="T339" s="5"/>
      <c r="Y339" s="5"/>
      <c r="AF339" s="5"/>
      <c r="AW339" s="5"/>
    </row>
    <row r="340" spans="1:49">
      <c r="A340" s="5"/>
      <c r="L340" s="154"/>
      <c r="T340" s="5"/>
      <c r="Y340" s="5"/>
      <c r="AF340" s="5"/>
      <c r="AW340" s="5"/>
    </row>
    <row r="341" spans="1:49">
      <c r="A341" s="5"/>
      <c r="L341" s="154"/>
      <c r="T341" s="5"/>
      <c r="Y341" s="5"/>
      <c r="AF341" s="5"/>
      <c r="AW341" s="5"/>
    </row>
    <row r="342" spans="1:49">
      <c r="A342" s="5"/>
      <c r="L342" s="154"/>
      <c r="T342" s="5"/>
      <c r="Y342" s="5"/>
      <c r="AF342" s="5"/>
      <c r="AW342" s="5"/>
    </row>
    <row r="343" spans="1:49">
      <c r="A343" s="5"/>
      <c r="L343" s="154"/>
      <c r="T343" s="5"/>
      <c r="Y343" s="5"/>
      <c r="AF343" s="5"/>
      <c r="AW343" s="5"/>
    </row>
    <row r="344" spans="1:49">
      <c r="A344" s="5"/>
      <c r="L344" s="154"/>
      <c r="T344" s="5"/>
      <c r="Y344" s="5"/>
      <c r="AF344" s="5"/>
      <c r="AW344" s="5"/>
    </row>
    <row r="345" spans="1:49">
      <c r="A345" s="5"/>
      <c r="L345" s="154"/>
      <c r="T345" s="5"/>
      <c r="Y345" s="5"/>
      <c r="AF345" s="5"/>
      <c r="AW345" s="5"/>
    </row>
    <row r="346" spans="1:49">
      <c r="A346" s="5"/>
      <c r="L346" s="154"/>
      <c r="T346" s="5"/>
      <c r="Y346" s="5"/>
      <c r="AF346" s="5"/>
      <c r="AW346" s="5"/>
    </row>
    <row r="347" spans="1:49">
      <c r="A347" s="5"/>
      <c r="L347" s="154"/>
      <c r="T347" s="5"/>
      <c r="Y347" s="5"/>
      <c r="AF347" s="5"/>
      <c r="AW347" s="5"/>
    </row>
    <row r="348" spans="1:49">
      <c r="A348" s="5"/>
      <c r="L348" s="154"/>
      <c r="T348" s="5"/>
      <c r="Y348" s="5"/>
      <c r="AF348" s="5"/>
      <c r="AW348" s="5"/>
    </row>
    <row r="349" spans="1:49">
      <c r="A349" s="5"/>
      <c r="L349" s="154"/>
      <c r="T349" s="5"/>
      <c r="Y349" s="5"/>
      <c r="AF349" s="5"/>
      <c r="AW349" s="5"/>
    </row>
    <row r="350" spans="1:49">
      <c r="A350" s="5"/>
      <c r="L350" s="154"/>
      <c r="T350" s="5"/>
      <c r="Y350" s="5"/>
      <c r="AF350" s="5"/>
      <c r="AW350" s="5"/>
    </row>
    <row r="351" spans="1:49">
      <c r="A351" s="5"/>
      <c r="L351" s="154"/>
      <c r="T351" s="5"/>
      <c r="Y351" s="5"/>
      <c r="AF351" s="5"/>
      <c r="AW351" s="5"/>
    </row>
    <row r="352" spans="1:49">
      <c r="A352" s="5"/>
      <c r="L352" s="154"/>
      <c r="T352" s="5"/>
      <c r="Y352" s="5"/>
      <c r="AF352" s="5"/>
      <c r="AW352" s="5"/>
    </row>
    <row r="353" spans="1:49">
      <c r="A353" s="5"/>
      <c r="L353" s="154"/>
      <c r="T353" s="5"/>
      <c r="Y353" s="5"/>
      <c r="AF353" s="5"/>
      <c r="AW353" s="5"/>
    </row>
    <row r="354" spans="1:49">
      <c r="A354" s="5"/>
      <c r="L354" s="154"/>
      <c r="T354" s="5"/>
      <c r="Y354" s="5"/>
      <c r="AF354" s="5"/>
      <c r="AW354" s="5"/>
    </row>
    <row r="355" spans="1:49">
      <c r="A355" s="5"/>
      <c r="L355" s="154"/>
      <c r="T355" s="5"/>
      <c r="Y355" s="5"/>
      <c r="AF355" s="5"/>
      <c r="AW355" s="5"/>
    </row>
    <row r="356" spans="1:49">
      <c r="A356" s="5"/>
      <c r="L356" s="154"/>
      <c r="T356" s="5"/>
      <c r="Y356" s="5"/>
      <c r="AF356" s="5"/>
      <c r="AW356" s="5"/>
    </row>
    <row r="357" spans="1:49">
      <c r="A357" s="5"/>
      <c r="L357" s="154"/>
      <c r="T357" s="5"/>
      <c r="Y357" s="5"/>
      <c r="AF357" s="5"/>
      <c r="AW357" s="5"/>
    </row>
    <row r="358" spans="1:49">
      <c r="A358" s="5"/>
      <c r="L358" s="154"/>
      <c r="T358" s="5"/>
      <c r="Y358" s="5"/>
      <c r="AF358" s="5"/>
      <c r="AW358" s="5"/>
    </row>
    <row r="359" spans="1:49">
      <c r="A359" s="5"/>
      <c r="L359" s="154"/>
      <c r="T359" s="5"/>
      <c r="Y359" s="5"/>
      <c r="AF359" s="5"/>
      <c r="AW359" s="5"/>
    </row>
    <row r="360" spans="1:49">
      <c r="A360" s="5"/>
      <c r="L360" s="154"/>
      <c r="T360" s="5"/>
      <c r="Y360" s="5"/>
      <c r="AF360" s="5"/>
      <c r="AW360" s="5"/>
    </row>
    <row r="361" spans="1:49">
      <c r="A361" s="5"/>
      <c r="L361" s="154"/>
      <c r="T361" s="5"/>
      <c r="Y361" s="5"/>
      <c r="AF361" s="5"/>
      <c r="AW361" s="5"/>
    </row>
    <row r="362" spans="1:49">
      <c r="A362" s="5"/>
      <c r="L362" s="154"/>
      <c r="T362" s="5"/>
      <c r="Y362" s="5"/>
      <c r="AF362" s="5"/>
      <c r="AW362" s="5"/>
    </row>
    <row r="363" spans="1:49">
      <c r="A363" s="5"/>
      <c r="L363" s="154"/>
      <c r="T363" s="5"/>
      <c r="Y363" s="5"/>
      <c r="AF363" s="5"/>
      <c r="AW363" s="5"/>
    </row>
    <row r="364" spans="1:49">
      <c r="A364" s="5"/>
      <c r="L364" s="154"/>
      <c r="T364" s="5"/>
      <c r="Y364" s="5"/>
      <c r="AF364" s="5"/>
      <c r="AW364" s="5"/>
    </row>
    <row r="365" spans="1:49">
      <c r="A365" s="5"/>
      <c r="L365" s="154"/>
      <c r="T365" s="5"/>
      <c r="Y365" s="5"/>
      <c r="AF365" s="5"/>
      <c r="AW365" s="5"/>
    </row>
    <row r="366" spans="1:49">
      <c r="A366" s="5"/>
      <c r="L366" s="154"/>
      <c r="T366" s="5"/>
      <c r="Y366" s="5"/>
      <c r="AF366" s="5"/>
      <c r="AW366" s="5"/>
    </row>
    <row r="367" spans="1:49">
      <c r="A367" s="5"/>
      <c r="L367" s="154"/>
      <c r="T367" s="5"/>
      <c r="Y367" s="5"/>
      <c r="AF367" s="5"/>
      <c r="AW367" s="5"/>
    </row>
    <row r="368" spans="1:49">
      <c r="A368" s="5"/>
      <c r="L368" s="154"/>
      <c r="T368" s="5"/>
      <c r="Y368" s="5"/>
      <c r="AF368" s="5"/>
      <c r="AW368" s="5"/>
    </row>
    <row r="369" spans="1:49">
      <c r="A369" s="5"/>
      <c r="L369" s="154"/>
      <c r="T369" s="5"/>
      <c r="Y369" s="5"/>
      <c r="AF369" s="5"/>
      <c r="AW369" s="5"/>
    </row>
    <row r="370" spans="1:49">
      <c r="A370" s="5"/>
      <c r="L370" s="154"/>
      <c r="T370" s="5"/>
      <c r="Y370" s="5"/>
      <c r="AF370" s="5"/>
      <c r="AW370" s="5"/>
    </row>
    <row r="371" spans="1:49">
      <c r="A371" s="5"/>
      <c r="L371" s="154"/>
      <c r="T371" s="5"/>
      <c r="Y371" s="5"/>
      <c r="AF371" s="5"/>
      <c r="AW371" s="5"/>
    </row>
    <row r="372" spans="1:49">
      <c r="A372" s="5"/>
      <c r="L372" s="154"/>
      <c r="T372" s="5"/>
      <c r="Y372" s="5"/>
      <c r="AF372" s="5"/>
      <c r="AW372" s="5"/>
    </row>
    <row r="373" spans="1:49">
      <c r="A373" s="5"/>
      <c r="L373" s="154"/>
      <c r="T373" s="5"/>
      <c r="Y373" s="5"/>
      <c r="AF373" s="5"/>
      <c r="AW373" s="5"/>
    </row>
    <row r="374" spans="1:49">
      <c r="A374" s="5"/>
      <c r="L374" s="154"/>
      <c r="T374" s="5"/>
      <c r="Y374" s="5"/>
      <c r="AF374" s="5"/>
      <c r="AW374" s="5"/>
    </row>
    <row r="375" spans="1:49">
      <c r="A375" s="5"/>
      <c r="L375" s="154"/>
      <c r="T375" s="5"/>
      <c r="Y375" s="5"/>
      <c r="AF375" s="5"/>
      <c r="AW375" s="5"/>
    </row>
    <row r="376" spans="1:49">
      <c r="A376" s="5"/>
      <c r="L376" s="154"/>
      <c r="T376" s="5"/>
      <c r="Y376" s="5"/>
      <c r="AF376" s="5"/>
      <c r="AW376" s="5"/>
    </row>
    <row r="377" spans="1:49">
      <c r="A377" s="5"/>
      <c r="L377" s="154"/>
      <c r="T377" s="5"/>
      <c r="Y377" s="5"/>
      <c r="AF377" s="5"/>
      <c r="AW377" s="5"/>
    </row>
    <row r="378" spans="1:49">
      <c r="A378" s="5"/>
      <c r="L378" s="154"/>
      <c r="T378" s="5"/>
      <c r="Y378" s="5"/>
      <c r="AF378" s="5"/>
      <c r="AW378" s="5"/>
    </row>
    <row r="379" spans="1:49">
      <c r="A379" s="5"/>
      <c r="L379" s="154"/>
      <c r="T379" s="5"/>
      <c r="Y379" s="5"/>
      <c r="AF379" s="5"/>
      <c r="AW379" s="5"/>
    </row>
    <row r="380" spans="1:49">
      <c r="A380" s="5"/>
      <c r="L380" s="154"/>
      <c r="T380" s="5"/>
      <c r="Y380" s="5"/>
      <c r="AF380" s="5"/>
      <c r="AW380" s="5"/>
    </row>
    <row r="381" spans="1:49">
      <c r="A381" s="5"/>
      <c r="L381" s="154"/>
      <c r="T381" s="5"/>
      <c r="Y381" s="5"/>
      <c r="AF381" s="5"/>
      <c r="AW381" s="5"/>
    </row>
    <row r="382" spans="1:49">
      <c r="A382" s="5"/>
      <c r="L382" s="154"/>
      <c r="T382" s="5"/>
      <c r="Y382" s="5"/>
      <c r="AF382" s="5"/>
      <c r="AW382" s="5"/>
    </row>
    <row r="383" spans="1:49">
      <c r="A383" s="5"/>
      <c r="L383" s="154"/>
      <c r="T383" s="5"/>
      <c r="Y383" s="5"/>
      <c r="AF383" s="5"/>
      <c r="AW383" s="5"/>
    </row>
    <row r="384" spans="1:49">
      <c r="A384" s="5"/>
      <c r="L384" s="154"/>
      <c r="T384" s="5"/>
      <c r="Y384" s="5"/>
      <c r="AF384" s="5"/>
      <c r="AW384" s="5"/>
    </row>
    <row r="385" spans="1:49">
      <c r="A385" s="5"/>
      <c r="L385" s="154"/>
      <c r="T385" s="5"/>
      <c r="Y385" s="5"/>
      <c r="AF385" s="5"/>
      <c r="AW385" s="5"/>
    </row>
    <row r="386" spans="1:49">
      <c r="A386" s="5"/>
      <c r="L386" s="154"/>
      <c r="T386" s="5"/>
      <c r="Y386" s="5"/>
      <c r="AF386" s="5"/>
      <c r="AW386" s="5"/>
    </row>
    <row r="387" spans="1:49">
      <c r="A387" s="5"/>
      <c r="L387" s="154"/>
      <c r="T387" s="5"/>
      <c r="Y387" s="5"/>
      <c r="AF387" s="5"/>
      <c r="AW387" s="5"/>
    </row>
    <row r="388" spans="1:49">
      <c r="A388" s="5"/>
      <c r="L388" s="154"/>
      <c r="T388" s="5"/>
      <c r="Y388" s="5"/>
      <c r="AF388" s="5"/>
      <c r="AW388" s="5"/>
    </row>
    <row r="389" spans="1:49">
      <c r="A389" s="5"/>
      <c r="L389" s="154"/>
      <c r="T389" s="5"/>
      <c r="Y389" s="5"/>
      <c r="AF389" s="5"/>
      <c r="AW389" s="5"/>
    </row>
    <row r="390" spans="1:49">
      <c r="A390" s="5"/>
      <c r="L390" s="154"/>
      <c r="T390" s="5"/>
      <c r="Y390" s="5"/>
      <c r="AF390" s="5"/>
      <c r="AW390" s="5"/>
    </row>
    <row r="391" spans="1:49">
      <c r="A391" s="5"/>
      <c r="L391" s="154"/>
      <c r="T391" s="5"/>
      <c r="Y391" s="5"/>
      <c r="AF391" s="5"/>
      <c r="AW391" s="5"/>
    </row>
    <row r="392" spans="1:49">
      <c r="A392" s="5"/>
      <c r="L392" s="154"/>
      <c r="T392" s="5"/>
      <c r="Y392" s="5"/>
      <c r="AF392" s="5"/>
      <c r="AW392" s="5"/>
    </row>
    <row r="393" spans="1:49">
      <c r="A393" s="5"/>
      <c r="L393" s="154"/>
      <c r="T393" s="5"/>
      <c r="Y393" s="5"/>
      <c r="AF393" s="5"/>
      <c r="AW393" s="5"/>
    </row>
    <row r="394" spans="1:49">
      <c r="A394" s="5"/>
      <c r="L394" s="154"/>
      <c r="T394" s="5"/>
      <c r="Y394" s="5"/>
      <c r="AF394" s="5"/>
      <c r="AW394" s="5"/>
    </row>
    <row r="395" spans="1:49">
      <c r="A395" s="5"/>
      <c r="L395" s="154"/>
      <c r="T395" s="5"/>
      <c r="Y395" s="5"/>
      <c r="AF395" s="5"/>
      <c r="AW395" s="5"/>
    </row>
    <row r="396" spans="1:49">
      <c r="A396" s="5"/>
      <c r="L396" s="154"/>
      <c r="T396" s="5"/>
      <c r="Y396" s="5"/>
      <c r="AF396" s="5"/>
      <c r="AW396" s="5"/>
    </row>
    <row r="397" spans="1:49">
      <c r="A397" s="5"/>
      <c r="L397" s="154"/>
      <c r="T397" s="5"/>
      <c r="Y397" s="5"/>
      <c r="AF397" s="5"/>
      <c r="AW397" s="5"/>
    </row>
    <row r="398" spans="1:49">
      <c r="A398" s="5"/>
      <c r="L398" s="154"/>
      <c r="T398" s="5"/>
      <c r="Y398" s="5"/>
      <c r="AF398" s="5"/>
      <c r="AW398" s="5"/>
    </row>
    <row r="399" spans="1:49">
      <c r="A399" s="5"/>
      <c r="L399" s="154"/>
      <c r="T399" s="5"/>
      <c r="Y399" s="5"/>
      <c r="AF399" s="5"/>
      <c r="AW399" s="5"/>
    </row>
    <row r="400" spans="1:49">
      <c r="A400" s="5"/>
      <c r="L400" s="154"/>
      <c r="T400" s="5"/>
      <c r="Y400" s="5"/>
      <c r="AF400" s="5"/>
      <c r="AW400" s="5"/>
    </row>
    <row r="401" spans="1:49">
      <c r="A401" s="5"/>
      <c r="L401" s="154"/>
      <c r="T401" s="5"/>
      <c r="Y401" s="5"/>
      <c r="AF401" s="5"/>
      <c r="AW401" s="5"/>
    </row>
    <row r="402" spans="1:49">
      <c r="A402" s="5"/>
      <c r="L402" s="154"/>
      <c r="T402" s="5"/>
      <c r="Y402" s="5"/>
      <c r="AF402" s="5"/>
      <c r="AW402" s="5"/>
    </row>
    <row r="403" spans="1:49">
      <c r="A403" s="5"/>
      <c r="L403" s="154"/>
      <c r="T403" s="5"/>
      <c r="Y403" s="5"/>
      <c r="AF403" s="5"/>
      <c r="AW403" s="5"/>
    </row>
    <row r="404" spans="1:49">
      <c r="A404" s="5"/>
      <c r="L404" s="154"/>
      <c r="T404" s="5"/>
      <c r="Y404" s="5"/>
      <c r="AF404" s="5"/>
      <c r="AW404" s="5"/>
    </row>
    <row r="405" spans="1:49">
      <c r="A405" s="5"/>
      <c r="L405" s="154"/>
      <c r="T405" s="5"/>
      <c r="Y405" s="5"/>
      <c r="AF405" s="5"/>
      <c r="AW405" s="5"/>
    </row>
    <row r="406" spans="1:49">
      <c r="A406" s="5"/>
      <c r="L406" s="154"/>
      <c r="T406" s="5"/>
      <c r="Y406" s="5"/>
      <c r="AF406" s="5"/>
      <c r="AW406" s="5"/>
    </row>
    <row r="407" spans="1:49">
      <c r="A407" s="5"/>
      <c r="L407" s="154"/>
      <c r="T407" s="5"/>
      <c r="Y407" s="5"/>
      <c r="AF407" s="5"/>
      <c r="AW407" s="5"/>
    </row>
    <row r="408" spans="1:49">
      <c r="A408" s="5"/>
      <c r="L408" s="154"/>
      <c r="T408" s="5"/>
      <c r="Y408" s="5"/>
      <c r="AF408" s="5"/>
      <c r="AW408" s="5"/>
    </row>
    <row r="409" spans="1:49">
      <c r="A409" s="5"/>
      <c r="L409" s="154"/>
      <c r="T409" s="5"/>
      <c r="Y409" s="5"/>
      <c r="AF409" s="5"/>
      <c r="AW409" s="5"/>
    </row>
    <row r="410" spans="1:49">
      <c r="A410" s="5"/>
      <c r="L410" s="154"/>
      <c r="T410" s="5"/>
      <c r="Y410" s="5"/>
      <c r="AF410" s="5"/>
      <c r="AW410" s="5"/>
    </row>
    <row r="411" spans="1:49">
      <c r="A411" s="5"/>
      <c r="L411" s="154"/>
      <c r="T411" s="5"/>
      <c r="Y411" s="5"/>
      <c r="AF411" s="5"/>
      <c r="AW411" s="5"/>
    </row>
    <row r="412" spans="1:49">
      <c r="A412" s="5"/>
      <c r="L412" s="154"/>
      <c r="T412" s="5"/>
      <c r="Y412" s="5"/>
      <c r="AF412" s="5"/>
      <c r="AW412" s="5"/>
    </row>
    <row r="413" spans="1:49">
      <c r="A413" s="5"/>
      <c r="L413" s="154"/>
      <c r="T413" s="5"/>
      <c r="Y413" s="5"/>
      <c r="AF413" s="5"/>
      <c r="AW413" s="5"/>
    </row>
    <row r="414" spans="1:49">
      <c r="A414" s="5"/>
      <c r="L414" s="154"/>
      <c r="T414" s="5"/>
      <c r="Y414" s="5"/>
      <c r="AF414" s="5"/>
      <c r="AW414" s="5"/>
    </row>
    <row r="415" spans="1:49">
      <c r="A415" s="5"/>
      <c r="L415" s="154"/>
      <c r="T415" s="5"/>
      <c r="Y415" s="5"/>
      <c r="AF415" s="5"/>
      <c r="AW415" s="5"/>
    </row>
    <row r="416" spans="1:49">
      <c r="A416" s="5"/>
      <c r="L416" s="154"/>
      <c r="T416" s="5"/>
      <c r="Y416" s="5"/>
      <c r="AF416" s="5"/>
      <c r="AW416" s="5"/>
    </row>
    <row r="417" spans="1:49">
      <c r="A417" s="5"/>
      <c r="L417" s="154"/>
      <c r="T417" s="5"/>
      <c r="Y417" s="5"/>
      <c r="AF417" s="5"/>
      <c r="AW417" s="5"/>
    </row>
    <row r="418" spans="1:49">
      <c r="A418" s="5"/>
      <c r="L418" s="154"/>
      <c r="T418" s="5"/>
      <c r="Y418" s="5"/>
      <c r="AF418" s="5"/>
      <c r="AW418" s="5"/>
    </row>
    <row r="419" spans="1:49">
      <c r="A419" s="5"/>
      <c r="L419" s="154"/>
      <c r="T419" s="5"/>
      <c r="Y419" s="5"/>
      <c r="AF419" s="5"/>
      <c r="AW419" s="5"/>
    </row>
    <row r="420" spans="1:49">
      <c r="A420" s="5"/>
      <c r="L420" s="154"/>
      <c r="T420" s="5"/>
      <c r="Y420" s="5"/>
      <c r="AF420" s="5"/>
      <c r="AW420" s="5"/>
    </row>
    <row r="421" spans="1:49">
      <c r="A421" s="5"/>
      <c r="L421" s="154"/>
      <c r="T421" s="5"/>
      <c r="Y421" s="5"/>
      <c r="AF421" s="5"/>
      <c r="AW421" s="5"/>
    </row>
    <row r="422" spans="1:49">
      <c r="A422" s="5"/>
      <c r="L422" s="154"/>
      <c r="T422" s="5"/>
      <c r="Y422" s="5"/>
      <c r="AF422" s="5"/>
      <c r="AW422" s="5"/>
    </row>
    <row r="423" spans="1:49">
      <c r="A423" s="5"/>
      <c r="L423" s="154"/>
      <c r="T423" s="5"/>
      <c r="Y423" s="5"/>
      <c r="AF423" s="5"/>
      <c r="AW423" s="5"/>
    </row>
    <row r="424" spans="1:49">
      <c r="A424" s="5"/>
      <c r="L424" s="154"/>
      <c r="T424" s="5"/>
      <c r="Y424" s="5"/>
      <c r="AF424" s="5"/>
      <c r="AW424" s="5"/>
    </row>
    <row r="425" spans="1:49">
      <c r="A425" s="5"/>
      <c r="L425" s="154"/>
      <c r="T425" s="5"/>
      <c r="Y425" s="5"/>
      <c r="AF425" s="5"/>
      <c r="AW425" s="5"/>
    </row>
    <row r="426" spans="1:49">
      <c r="A426" s="5"/>
      <c r="L426" s="154"/>
      <c r="T426" s="5"/>
      <c r="Y426" s="5"/>
      <c r="AF426" s="5"/>
      <c r="AW426" s="5"/>
    </row>
    <row r="427" spans="1:49">
      <c r="A427" s="5"/>
      <c r="L427" s="154"/>
      <c r="T427" s="5"/>
      <c r="Y427" s="5"/>
      <c r="AF427" s="5"/>
      <c r="AW427" s="5"/>
    </row>
    <row r="428" spans="1:49">
      <c r="A428" s="5"/>
      <c r="L428" s="154"/>
      <c r="T428" s="5"/>
      <c r="Y428" s="5"/>
      <c r="AF428" s="5"/>
      <c r="AW428" s="5"/>
    </row>
    <row r="429" spans="1:49">
      <c r="A429" s="5"/>
      <c r="L429" s="154"/>
      <c r="T429" s="5"/>
      <c r="Y429" s="5"/>
      <c r="AF429" s="5"/>
      <c r="AW429" s="5"/>
    </row>
    <row r="430" spans="1:49">
      <c r="A430" s="5"/>
      <c r="L430" s="154"/>
      <c r="T430" s="5"/>
      <c r="Y430" s="5"/>
      <c r="AF430" s="5"/>
      <c r="AW430" s="5"/>
    </row>
    <row r="431" spans="1:49">
      <c r="A431" s="5"/>
      <c r="L431" s="154"/>
      <c r="T431" s="5"/>
      <c r="Y431" s="5"/>
      <c r="AF431" s="5"/>
      <c r="AW431" s="5"/>
    </row>
    <row r="432" spans="1:49">
      <c r="A432" s="5"/>
      <c r="L432" s="154"/>
      <c r="T432" s="5"/>
      <c r="Y432" s="5"/>
      <c r="AF432" s="5"/>
      <c r="AW432" s="5"/>
    </row>
    <row r="433" spans="1:49">
      <c r="A433" s="5"/>
      <c r="L433" s="154"/>
      <c r="T433" s="5"/>
      <c r="Y433" s="5"/>
      <c r="AF433" s="5"/>
      <c r="AW433" s="5"/>
    </row>
    <row r="434" spans="1:49">
      <c r="A434" s="5"/>
      <c r="L434" s="154"/>
      <c r="T434" s="5"/>
      <c r="Y434" s="5"/>
      <c r="AF434" s="5"/>
      <c r="AW434" s="5"/>
    </row>
    <row r="435" spans="1:49">
      <c r="A435" s="5"/>
      <c r="L435" s="154"/>
      <c r="T435" s="5"/>
      <c r="Y435" s="5"/>
      <c r="AF435" s="5"/>
      <c r="AW435" s="5"/>
    </row>
    <row r="436" spans="1:49">
      <c r="A436" s="5"/>
      <c r="L436" s="154"/>
      <c r="T436" s="5"/>
      <c r="Y436" s="5"/>
      <c r="AF436" s="5"/>
      <c r="AW436" s="5"/>
    </row>
    <row r="437" spans="1:49">
      <c r="A437" s="5"/>
      <c r="L437" s="154"/>
      <c r="T437" s="5"/>
      <c r="Y437" s="5"/>
      <c r="AF437" s="5"/>
      <c r="AW437" s="5"/>
    </row>
    <row r="438" spans="1:49">
      <c r="A438" s="5"/>
      <c r="L438" s="154"/>
      <c r="T438" s="5"/>
      <c r="Y438" s="5"/>
      <c r="AF438" s="5"/>
      <c r="AW438" s="5"/>
    </row>
    <row r="439" spans="1:49">
      <c r="A439" s="5"/>
      <c r="L439" s="154"/>
      <c r="T439" s="5"/>
      <c r="Y439" s="5"/>
      <c r="AF439" s="5"/>
      <c r="AW439" s="5"/>
    </row>
    <row r="440" spans="1:49">
      <c r="A440" s="5"/>
      <c r="L440" s="154"/>
      <c r="T440" s="5"/>
      <c r="Y440" s="5"/>
      <c r="AF440" s="5"/>
      <c r="AW440" s="5"/>
    </row>
    <row r="441" spans="1:49">
      <c r="A441" s="5"/>
      <c r="L441" s="154"/>
      <c r="T441" s="5"/>
      <c r="Y441" s="5"/>
      <c r="AF441" s="5"/>
      <c r="AW441" s="5"/>
    </row>
    <row r="442" spans="1:49">
      <c r="A442" s="5"/>
      <c r="L442" s="154"/>
      <c r="T442" s="5"/>
      <c r="Y442" s="5"/>
      <c r="AF442" s="5"/>
      <c r="AW442" s="5"/>
    </row>
    <row r="443" spans="1:49">
      <c r="A443" s="5"/>
      <c r="L443" s="154"/>
      <c r="T443" s="5"/>
      <c r="Y443" s="5"/>
      <c r="AF443" s="5"/>
      <c r="AW443" s="5"/>
    </row>
    <row r="444" spans="1:49">
      <c r="A444" s="5"/>
      <c r="L444" s="154"/>
      <c r="T444" s="5"/>
      <c r="Y444" s="5"/>
      <c r="AF444" s="5"/>
      <c r="AW444" s="5"/>
    </row>
    <row r="445" spans="1:49">
      <c r="A445" s="5"/>
      <c r="L445" s="154"/>
      <c r="T445" s="5"/>
      <c r="Y445" s="5"/>
      <c r="AF445" s="5"/>
      <c r="AW445" s="5"/>
    </row>
    <row r="446" spans="1:49">
      <c r="A446" s="5"/>
      <c r="L446" s="154"/>
      <c r="T446" s="5"/>
      <c r="Y446" s="5"/>
      <c r="AF446" s="5"/>
      <c r="AW446" s="5"/>
    </row>
    <row r="447" spans="1:49">
      <c r="A447" s="5"/>
      <c r="L447" s="154"/>
      <c r="T447" s="5"/>
      <c r="Y447" s="5"/>
      <c r="AF447" s="5"/>
      <c r="AW447" s="5"/>
    </row>
    <row r="448" spans="1:49">
      <c r="A448" s="5"/>
      <c r="L448" s="154"/>
      <c r="T448" s="5"/>
      <c r="Y448" s="5"/>
      <c r="AF448" s="5"/>
      <c r="AW448" s="5"/>
    </row>
    <row r="449" spans="1:49">
      <c r="A449" s="5"/>
      <c r="L449" s="154"/>
      <c r="T449" s="5"/>
      <c r="Y449" s="5"/>
      <c r="AF449" s="5"/>
      <c r="AW449" s="5"/>
    </row>
    <row r="450" spans="1:49">
      <c r="A450" s="5"/>
      <c r="L450" s="154"/>
      <c r="T450" s="5"/>
      <c r="Y450" s="5"/>
      <c r="AF450" s="5"/>
      <c r="AW450" s="5"/>
    </row>
    <row r="451" spans="1:49">
      <c r="A451" s="5"/>
      <c r="L451" s="154"/>
      <c r="T451" s="5"/>
      <c r="Y451" s="5"/>
      <c r="AF451" s="5"/>
      <c r="AW451" s="5"/>
    </row>
    <row r="452" spans="1:49">
      <c r="A452" s="5"/>
      <c r="L452" s="154"/>
      <c r="T452" s="5"/>
      <c r="Y452" s="5"/>
      <c r="AF452" s="5"/>
      <c r="AW452" s="5"/>
    </row>
    <row r="453" spans="1:49">
      <c r="A453" s="5"/>
      <c r="L453" s="154"/>
      <c r="T453" s="5"/>
      <c r="Y453" s="5"/>
      <c r="AF453" s="5"/>
      <c r="AW453" s="5"/>
    </row>
    <row r="454" spans="1:49">
      <c r="A454" s="5"/>
      <c r="L454" s="154"/>
      <c r="T454" s="5"/>
      <c r="Y454" s="5"/>
      <c r="AF454" s="5"/>
      <c r="AW454" s="5"/>
    </row>
    <row r="455" spans="1:49">
      <c r="A455" s="5"/>
      <c r="L455" s="154"/>
      <c r="T455" s="5"/>
      <c r="Y455" s="5"/>
      <c r="AF455" s="5"/>
      <c r="AW455" s="5"/>
    </row>
    <row r="456" spans="1:49">
      <c r="A456" s="5"/>
      <c r="L456" s="154"/>
      <c r="T456" s="5"/>
      <c r="Y456" s="5"/>
      <c r="AF456" s="5"/>
      <c r="AW456" s="5"/>
    </row>
    <row r="457" spans="1:49">
      <c r="A457" s="5"/>
      <c r="L457" s="154"/>
      <c r="T457" s="5"/>
      <c r="Y457" s="5"/>
      <c r="AF457" s="5"/>
      <c r="AW457" s="5"/>
    </row>
    <row r="458" spans="1:49">
      <c r="A458" s="5"/>
      <c r="L458" s="154"/>
      <c r="T458" s="5"/>
      <c r="Y458" s="5"/>
      <c r="AF458" s="5"/>
      <c r="AW458" s="5"/>
    </row>
    <row r="459" spans="1:49">
      <c r="A459" s="5"/>
      <c r="L459" s="154"/>
      <c r="T459" s="5"/>
      <c r="Y459" s="5"/>
      <c r="AF459" s="5"/>
      <c r="AW459" s="5"/>
    </row>
    <row r="460" spans="1:49">
      <c r="A460" s="5"/>
      <c r="L460" s="154"/>
      <c r="T460" s="5"/>
      <c r="Y460" s="5"/>
      <c r="AF460" s="5"/>
      <c r="AW460" s="5"/>
    </row>
    <row r="461" spans="1:49">
      <c r="A461" s="5"/>
      <c r="L461" s="154"/>
      <c r="T461" s="5"/>
      <c r="Y461" s="5"/>
      <c r="AF461" s="5"/>
      <c r="AW461" s="5"/>
    </row>
    <row r="462" spans="1:49">
      <c r="A462" s="5"/>
      <c r="L462" s="154"/>
      <c r="T462" s="5"/>
      <c r="Y462" s="5"/>
      <c r="AF462" s="5"/>
      <c r="AW462" s="5"/>
    </row>
    <row r="463" spans="1:49">
      <c r="A463" s="5"/>
      <c r="L463" s="154"/>
      <c r="T463" s="5"/>
      <c r="Y463" s="5"/>
      <c r="AF463" s="5"/>
      <c r="AW463" s="5"/>
    </row>
    <row r="464" spans="1:49">
      <c r="A464" s="5"/>
      <c r="L464" s="154"/>
      <c r="T464" s="5"/>
      <c r="Y464" s="5"/>
      <c r="AF464" s="5"/>
      <c r="AW464" s="5"/>
    </row>
    <row r="465" spans="1:49">
      <c r="A465" s="5"/>
      <c r="L465" s="154"/>
      <c r="T465" s="5"/>
      <c r="Y465" s="5"/>
      <c r="AF465" s="5"/>
      <c r="AW465" s="5"/>
    </row>
    <row r="466" spans="1:49">
      <c r="A466" s="5"/>
      <c r="L466" s="154"/>
      <c r="T466" s="5"/>
      <c r="Y466" s="5"/>
      <c r="AF466" s="5"/>
      <c r="AW466" s="5"/>
    </row>
    <row r="467" spans="1:49">
      <c r="A467" s="5"/>
      <c r="L467" s="154"/>
      <c r="T467" s="5"/>
      <c r="Y467" s="5"/>
      <c r="AF467" s="5"/>
      <c r="AW467" s="5"/>
    </row>
    <row r="468" spans="1:49">
      <c r="A468" s="5"/>
      <c r="L468" s="154"/>
      <c r="T468" s="5"/>
      <c r="Y468" s="5"/>
      <c r="AF468" s="5"/>
      <c r="AW468" s="5"/>
    </row>
    <row r="469" spans="1:49">
      <c r="A469" s="5"/>
      <c r="L469" s="154"/>
      <c r="T469" s="5"/>
      <c r="Y469" s="5"/>
      <c r="AF469" s="5"/>
      <c r="AW469" s="5"/>
    </row>
    <row r="470" spans="1:49">
      <c r="A470" s="5"/>
      <c r="L470" s="154"/>
      <c r="T470" s="5"/>
      <c r="Y470" s="5"/>
      <c r="AF470" s="5"/>
      <c r="AW470" s="5"/>
    </row>
    <row r="471" spans="1:49">
      <c r="A471" s="5"/>
      <c r="L471" s="154"/>
      <c r="T471" s="5"/>
      <c r="Y471" s="5"/>
      <c r="AF471" s="5"/>
      <c r="AW471" s="5"/>
    </row>
    <row r="472" spans="1:49">
      <c r="A472" s="5"/>
      <c r="L472" s="154"/>
      <c r="T472" s="5"/>
      <c r="Y472" s="5"/>
      <c r="AF472" s="5"/>
      <c r="AW472" s="5"/>
    </row>
    <row r="473" spans="1:49">
      <c r="A473" s="5"/>
      <c r="L473" s="154"/>
      <c r="T473" s="5"/>
      <c r="Y473" s="5"/>
      <c r="AF473" s="5"/>
      <c r="AW473" s="5"/>
    </row>
    <row r="474" spans="1:49">
      <c r="A474" s="5"/>
      <c r="L474" s="154"/>
      <c r="T474" s="5"/>
      <c r="Y474" s="5"/>
      <c r="AF474" s="5"/>
      <c r="AW474" s="5"/>
    </row>
    <row r="475" spans="1:49">
      <c r="A475" s="5"/>
      <c r="L475" s="154"/>
      <c r="T475" s="5"/>
      <c r="Y475" s="5"/>
      <c r="AF475" s="5"/>
      <c r="AW475" s="5"/>
    </row>
    <row r="476" spans="1:49">
      <c r="A476" s="5"/>
      <c r="L476" s="154"/>
      <c r="T476" s="5"/>
      <c r="Y476" s="5"/>
      <c r="AF476" s="5"/>
      <c r="AW476" s="5"/>
    </row>
    <row r="477" spans="1:49">
      <c r="A477" s="5"/>
      <c r="L477" s="154"/>
      <c r="T477" s="5"/>
      <c r="Y477" s="5"/>
      <c r="AF477" s="5"/>
      <c r="AW477" s="5"/>
    </row>
    <row r="478" spans="1:49">
      <c r="A478" s="5"/>
      <c r="L478" s="154"/>
      <c r="T478" s="5"/>
      <c r="Y478" s="5"/>
      <c r="AF478" s="5"/>
      <c r="AW478" s="5"/>
    </row>
    <row r="479" spans="1:49">
      <c r="A479" s="5"/>
      <c r="L479" s="154"/>
      <c r="T479" s="5"/>
      <c r="Y479" s="5"/>
      <c r="AF479" s="5"/>
      <c r="AW479" s="5"/>
    </row>
    <row r="480" spans="1:49">
      <c r="A480" s="5"/>
      <c r="L480" s="154"/>
      <c r="T480" s="5"/>
      <c r="Y480" s="5"/>
      <c r="AF480" s="5"/>
      <c r="AW480" s="5"/>
    </row>
    <row r="481" spans="1:49">
      <c r="A481" s="5"/>
      <c r="L481" s="154"/>
      <c r="T481" s="5"/>
      <c r="Y481" s="5"/>
      <c r="AF481" s="5"/>
      <c r="AW481" s="5"/>
    </row>
    <row r="482" spans="1:49">
      <c r="A482" s="5"/>
      <c r="L482" s="154"/>
      <c r="T482" s="5"/>
      <c r="Y482" s="5"/>
      <c r="AF482" s="5"/>
      <c r="AW482" s="5"/>
    </row>
    <row r="483" spans="1:49">
      <c r="A483" s="5"/>
      <c r="L483" s="154"/>
      <c r="T483" s="5"/>
      <c r="Y483" s="5"/>
      <c r="AF483" s="5"/>
      <c r="AW483" s="5"/>
    </row>
    <row r="484" spans="1:49">
      <c r="A484" s="5"/>
      <c r="L484" s="154"/>
      <c r="T484" s="5"/>
      <c r="Y484" s="5"/>
      <c r="AF484" s="5"/>
      <c r="AW484" s="5"/>
    </row>
    <row r="485" spans="1:49">
      <c r="A485" s="5"/>
      <c r="L485" s="154"/>
      <c r="T485" s="5"/>
      <c r="Y485" s="5"/>
      <c r="AF485" s="5"/>
      <c r="AW485" s="5"/>
    </row>
    <row r="486" spans="1:49">
      <c r="A486" s="5"/>
      <c r="L486" s="154"/>
      <c r="T486" s="5"/>
      <c r="Y486" s="5"/>
      <c r="AF486" s="5"/>
      <c r="AW486" s="5"/>
    </row>
    <row r="487" spans="1:49">
      <c r="A487" s="5"/>
      <c r="L487" s="154"/>
      <c r="T487" s="5"/>
      <c r="Y487" s="5"/>
      <c r="AF487" s="5"/>
      <c r="AW487" s="5"/>
    </row>
    <row r="488" spans="1:49">
      <c r="A488" s="5"/>
      <c r="L488" s="154"/>
      <c r="T488" s="5"/>
      <c r="Y488" s="5"/>
      <c r="AF488" s="5"/>
      <c r="AW488" s="5"/>
    </row>
    <row r="489" spans="1:49">
      <c r="A489" s="5"/>
      <c r="L489" s="154"/>
      <c r="T489" s="5"/>
      <c r="Y489" s="5"/>
      <c r="AF489" s="5"/>
      <c r="AW489" s="5"/>
    </row>
    <row r="490" spans="1:49">
      <c r="A490" s="5"/>
      <c r="L490" s="154"/>
      <c r="T490" s="5"/>
      <c r="Y490" s="5"/>
      <c r="AF490" s="5"/>
      <c r="AW490" s="5"/>
    </row>
    <row r="491" spans="1:49">
      <c r="A491" s="5"/>
      <c r="L491" s="154"/>
      <c r="T491" s="5"/>
      <c r="Y491" s="5"/>
      <c r="AF491" s="5"/>
      <c r="AW491" s="5"/>
    </row>
    <row r="492" spans="1:49">
      <c r="A492" s="5"/>
      <c r="L492" s="154"/>
      <c r="T492" s="5"/>
      <c r="Y492" s="5"/>
      <c r="AF492" s="5"/>
      <c r="AW492" s="5"/>
    </row>
    <row r="493" spans="1:49">
      <c r="A493" s="5"/>
      <c r="L493" s="154"/>
      <c r="T493" s="5"/>
      <c r="Y493" s="5"/>
      <c r="AF493" s="5"/>
      <c r="AW493" s="5"/>
    </row>
    <row r="494" spans="1:49">
      <c r="A494" s="5"/>
      <c r="L494" s="154"/>
      <c r="T494" s="5"/>
      <c r="Y494" s="5"/>
      <c r="AF494" s="5"/>
      <c r="AW494" s="5"/>
    </row>
    <row r="495" spans="1:49">
      <c r="A495" s="5"/>
      <c r="L495" s="154"/>
      <c r="T495" s="5"/>
      <c r="Y495" s="5"/>
      <c r="AF495" s="5"/>
      <c r="AW495" s="5"/>
    </row>
    <row r="496" spans="1:49">
      <c r="A496" s="5"/>
      <c r="L496" s="154"/>
      <c r="T496" s="5"/>
      <c r="Y496" s="5"/>
      <c r="AF496" s="5"/>
      <c r="AW496" s="5"/>
    </row>
    <row r="497" spans="1:49">
      <c r="A497" s="5"/>
      <c r="L497" s="154"/>
      <c r="T497" s="5"/>
      <c r="Y497" s="5"/>
      <c r="AF497" s="5"/>
      <c r="AW497" s="5"/>
    </row>
    <row r="498" spans="1:49">
      <c r="A498" s="5"/>
      <c r="L498" s="154"/>
      <c r="T498" s="5"/>
      <c r="Y498" s="5"/>
      <c r="AF498" s="5"/>
      <c r="AW498" s="5"/>
    </row>
    <row r="499" spans="1:49">
      <c r="A499" s="5"/>
      <c r="L499" s="154"/>
      <c r="T499" s="5"/>
      <c r="Y499" s="5"/>
      <c r="AF499" s="5"/>
      <c r="AW499" s="5"/>
    </row>
    <row r="500" spans="1:49">
      <c r="A500" s="5"/>
      <c r="L500" s="154"/>
      <c r="T500" s="5"/>
      <c r="Y500" s="5"/>
      <c r="AF500" s="5"/>
      <c r="AW500" s="5"/>
    </row>
    <row r="501" spans="1:49">
      <c r="A501" s="5"/>
      <c r="L501" s="154"/>
      <c r="T501" s="5"/>
      <c r="Y501" s="5"/>
      <c r="AF501" s="5"/>
      <c r="AW501" s="5"/>
    </row>
    <row r="502" spans="1:49">
      <c r="A502" s="5"/>
      <c r="L502" s="154"/>
      <c r="T502" s="5"/>
      <c r="Y502" s="5"/>
      <c r="AF502" s="5"/>
      <c r="AW502" s="5"/>
    </row>
    <row r="503" spans="1:49">
      <c r="A503" s="5"/>
      <c r="L503" s="154"/>
      <c r="T503" s="5"/>
      <c r="Y503" s="5"/>
      <c r="AF503" s="5"/>
      <c r="AW503" s="5"/>
    </row>
    <row r="504" spans="1:49">
      <c r="A504" s="5"/>
      <c r="L504" s="154"/>
      <c r="T504" s="5"/>
      <c r="Y504" s="5"/>
      <c r="AF504" s="5"/>
      <c r="AW504" s="5"/>
    </row>
    <row r="505" spans="1:49">
      <c r="A505" s="5"/>
      <c r="L505" s="154"/>
      <c r="T505" s="5"/>
      <c r="Y505" s="5"/>
      <c r="AF505" s="5"/>
      <c r="AW505" s="5"/>
    </row>
    <row r="506" spans="1:49">
      <c r="A506" s="5"/>
      <c r="L506" s="154"/>
      <c r="T506" s="5"/>
      <c r="Y506" s="5"/>
      <c r="AF506" s="5"/>
      <c r="AW506" s="5"/>
    </row>
    <row r="507" spans="1:49">
      <c r="A507" s="5"/>
      <c r="L507" s="154"/>
      <c r="T507" s="5"/>
      <c r="Y507" s="5"/>
      <c r="AF507" s="5"/>
      <c r="AW507" s="5"/>
    </row>
    <row r="508" spans="1:49">
      <c r="A508" s="5"/>
      <c r="L508" s="154"/>
      <c r="T508" s="5"/>
      <c r="Y508" s="5"/>
      <c r="AF508" s="5"/>
      <c r="AW508" s="5"/>
    </row>
    <row r="509" spans="1:49">
      <c r="A509" s="5"/>
      <c r="L509" s="154"/>
      <c r="T509" s="5"/>
      <c r="Y509" s="5"/>
      <c r="AF509" s="5"/>
      <c r="AW509" s="5"/>
    </row>
    <row r="510" spans="1:49">
      <c r="A510" s="5"/>
      <c r="L510" s="154"/>
      <c r="T510" s="5"/>
      <c r="Y510" s="5"/>
      <c r="AF510" s="5"/>
      <c r="AW510" s="5"/>
    </row>
    <row r="511" spans="1:49">
      <c r="A511" s="5"/>
      <c r="L511" s="154"/>
      <c r="T511" s="5"/>
      <c r="Y511" s="5"/>
      <c r="AF511" s="5"/>
      <c r="AW511" s="5"/>
    </row>
    <row r="512" spans="1:49">
      <c r="A512" s="5"/>
      <c r="L512" s="154"/>
      <c r="T512" s="5"/>
      <c r="Y512" s="5"/>
      <c r="AF512" s="5"/>
      <c r="AW512" s="5"/>
    </row>
    <row r="513" spans="1:49">
      <c r="A513" s="5"/>
      <c r="L513" s="154"/>
      <c r="T513" s="5"/>
      <c r="Y513" s="5"/>
      <c r="AF513" s="5"/>
      <c r="AW513" s="5"/>
    </row>
    <row r="514" spans="1:49">
      <c r="A514" s="5"/>
      <c r="L514" s="154"/>
      <c r="T514" s="5"/>
      <c r="Y514" s="5"/>
      <c r="AF514" s="5"/>
      <c r="AW514" s="5"/>
    </row>
    <row r="515" spans="1:49">
      <c r="A515" s="5"/>
      <c r="L515" s="154"/>
      <c r="T515" s="5"/>
      <c r="Y515" s="5"/>
      <c r="AF515" s="5"/>
      <c r="AW515" s="5"/>
    </row>
    <row r="516" spans="1:49">
      <c r="A516" s="5"/>
      <c r="L516" s="154"/>
      <c r="T516" s="5"/>
      <c r="Y516" s="5"/>
      <c r="AF516" s="5"/>
      <c r="AW516" s="5"/>
    </row>
    <row r="517" spans="1:49">
      <c r="A517" s="5"/>
      <c r="L517" s="154"/>
      <c r="T517" s="5"/>
      <c r="Y517" s="5"/>
      <c r="AF517" s="5"/>
      <c r="AW517" s="5"/>
    </row>
    <row r="518" spans="1:49">
      <c r="A518" s="5"/>
      <c r="L518" s="154"/>
      <c r="T518" s="5"/>
      <c r="Y518" s="5"/>
      <c r="AF518" s="5"/>
      <c r="AW518" s="5"/>
    </row>
    <row r="519" spans="1:49">
      <c r="A519" s="5"/>
      <c r="L519" s="154"/>
      <c r="T519" s="5"/>
      <c r="Y519" s="5"/>
      <c r="AF519" s="5"/>
      <c r="AW519" s="5"/>
    </row>
    <row r="520" spans="1:49">
      <c r="A520" s="5"/>
      <c r="L520" s="154"/>
      <c r="T520" s="5"/>
      <c r="Y520" s="5"/>
      <c r="AF520" s="5"/>
      <c r="AW520" s="5"/>
    </row>
    <row r="521" spans="1:49">
      <c r="A521" s="5"/>
      <c r="L521" s="154"/>
      <c r="T521" s="5"/>
      <c r="Y521" s="5"/>
      <c r="AF521" s="5"/>
      <c r="AW521" s="5"/>
    </row>
    <row r="522" spans="1:49">
      <c r="A522" s="5"/>
      <c r="L522" s="154"/>
      <c r="T522" s="5"/>
      <c r="Y522" s="5"/>
      <c r="AF522" s="5"/>
      <c r="AW522" s="5"/>
    </row>
    <row r="523" spans="1:49">
      <c r="A523" s="5"/>
      <c r="L523" s="154"/>
      <c r="T523" s="5"/>
      <c r="Y523" s="5"/>
      <c r="AF523" s="5"/>
      <c r="AW523" s="5"/>
    </row>
    <row r="524" spans="1:49">
      <c r="A524" s="5"/>
      <c r="L524" s="154"/>
      <c r="T524" s="5"/>
      <c r="Y524" s="5"/>
      <c r="AF524" s="5"/>
      <c r="AW524" s="5"/>
    </row>
    <row r="525" spans="1:49">
      <c r="A525" s="5"/>
      <c r="L525" s="154"/>
      <c r="T525" s="5"/>
      <c r="Y525" s="5"/>
      <c r="AF525" s="5"/>
      <c r="AW525" s="5"/>
    </row>
    <row r="526" spans="1:49">
      <c r="A526" s="5"/>
      <c r="L526" s="154"/>
      <c r="T526" s="5"/>
      <c r="Y526" s="5"/>
      <c r="AF526" s="5"/>
      <c r="AW526" s="5"/>
    </row>
    <row r="527" spans="1:49">
      <c r="A527" s="5"/>
      <c r="L527" s="154"/>
      <c r="T527" s="5"/>
      <c r="Y527" s="5"/>
      <c r="AF527" s="5"/>
      <c r="AW527" s="5"/>
    </row>
    <row r="528" spans="1:49">
      <c r="A528" s="5"/>
      <c r="L528" s="154"/>
      <c r="T528" s="5"/>
      <c r="Y528" s="5"/>
      <c r="AF528" s="5"/>
      <c r="AW528" s="5"/>
    </row>
    <row r="529" spans="1:49">
      <c r="A529" s="5"/>
      <c r="L529" s="154"/>
      <c r="T529" s="5"/>
      <c r="Y529" s="5"/>
      <c r="AF529" s="5"/>
      <c r="AW529" s="5"/>
    </row>
    <row r="530" spans="1:49">
      <c r="A530" s="5"/>
      <c r="L530" s="154"/>
      <c r="T530" s="5"/>
      <c r="Y530" s="5"/>
      <c r="AF530" s="5"/>
      <c r="AW530" s="5"/>
    </row>
    <row r="531" spans="1:49">
      <c r="A531" s="5"/>
      <c r="L531" s="154"/>
      <c r="T531" s="5"/>
      <c r="Y531" s="5"/>
      <c r="AF531" s="5"/>
      <c r="AW531" s="5"/>
    </row>
    <row r="532" spans="1:49">
      <c r="A532" s="5"/>
      <c r="L532" s="154"/>
      <c r="T532" s="5"/>
      <c r="Y532" s="5"/>
      <c r="AF532" s="5"/>
      <c r="AW532" s="5"/>
    </row>
    <row r="533" spans="1:49">
      <c r="A533" s="5"/>
      <c r="L533" s="154"/>
      <c r="T533" s="5"/>
      <c r="Y533" s="5"/>
      <c r="AF533" s="5"/>
      <c r="AW533" s="5"/>
    </row>
    <row r="534" spans="1:49">
      <c r="A534" s="5"/>
      <c r="L534" s="154"/>
      <c r="T534" s="5"/>
      <c r="Y534" s="5"/>
      <c r="AF534" s="5"/>
      <c r="AW534" s="5"/>
    </row>
    <row r="535" spans="1:49">
      <c r="A535" s="5"/>
      <c r="L535" s="154"/>
      <c r="T535" s="5"/>
      <c r="Y535" s="5"/>
      <c r="AF535" s="5"/>
      <c r="AW535" s="5"/>
    </row>
    <row r="536" spans="1:49">
      <c r="A536" s="5"/>
      <c r="L536" s="154"/>
      <c r="T536" s="5"/>
      <c r="Y536" s="5"/>
      <c r="AF536" s="5"/>
      <c r="AW536" s="5"/>
    </row>
    <row r="537" spans="1:49">
      <c r="A537" s="5"/>
      <c r="L537" s="154"/>
      <c r="T537" s="5"/>
      <c r="Y537" s="5"/>
      <c r="AF537" s="5"/>
      <c r="AW537" s="5"/>
    </row>
    <row r="538" spans="1:49">
      <c r="A538" s="5"/>
      <c r="L538" s="154"/>
      <c r="T538" s="5"/>
      <c r="Y538" s="5"/>
      <c r="AF538" s="5"/>
      <c r="AW538" s="5"/>
    </row>
    <row r="539" spans="1:49">
      <c r="A539" s="5"/>
      <c r="L539" s="154"/>
      <c r="T539" s="5"/>
      <c r="Y539" s="5"/>
      <c r="AF539" s="5"/>
      <c r="AW539" s="5"/>
    </row>
    <row r="540" spans="1:49">
      <c r="A540" s="5"/>
      <c r="L540" s="154"/>
      <c r="T540" s="5"/>
      <c r="Y540" s="5"/>
      <c r="AF540" s="5"/>
      <c r="AW540" s="5"/>
    </row>
    <row r="541" spans="1:49">
      <c r="A541" s="5"/>
      <c r="L541" s="154"/>
      <c r="T541" s="5"/>
      <c r="Y541" s="5"/>
      <c r="AF541" s="5"/>
      <c r="AW541" s="5"/>
    </row>
    <row r="542" spans="1:49">
      <c r="A542" s="5"/>
      <c r="L542" s="154"/>
      <c r="T542" s="5"/>
      <c r="Y542" s="5"/>
      <c r="AF542" s="5"/>
      <c r="AW542" s="5"/>
    </row>
    <row r="543" spans="1:49">
      <c r="A543" s="5"/>
      <c r="L543" s="154"/>
      <c r="T543" s="5"/>
      <c r="Y543" s="5"/>
      <c r="AF543" s="5"/>
      <c r="AW543" s="5"/>
    </row>
    <row r="544" spans="1:49">
      <c r="A544" s="5"/>
      <c r="L544" s="154"/>
      <c r="T544" s="5"/>
      <c r="Y544" s="5"/>
      <c r="AF544" s="5"/>
      <c r="AW544" s="5"/>
    </row>
    <row r="545" spans="1:49">
      <c r="A545" s="5"/>
      <c r="L545" s="154"/>
      <c r="T545" s="5"/>
      <c r="Y545" s="5"/>
      <c r="AF545" s="5"/>
      <c r="AW545" s="5"/>
    </row>
    <row r="546" spans="1:49">
      <c r="A546" s="5"/>
      <c r="L546" s="154"/>
      <c r="T546" s="5"/>
      <c r="Y546" s="5"/>
      <c r="AF546" s="5"/>
      <c r="AW546" s="5"/>
    </row>
    <row r="547" spans="1:49">
      <c r="A547" s="5"/>
      <c r="L547" s="154"/>
      <c r="T547" s="5"/>
      <c r="Y547" s="5"/>
      <c r="AF547" s="5"/>
      <c r="AW547" s="5"/>
    </row>
    <row r="548" spans="1:49">
      <c r="A548" s="5"/>
      <c r="L548" s="154"/>
      <c r="T548" s="5"/>
      <c r="Y548" s="5"/>
      <c r="AF548" s="5"/>
      <c r="AW548" s="5"/>
    </row>
    <row r="549" spans="1:49">
      <c r="A549" s="5"/>
      <c r="L549" s="154"/>
      <c r="T549" s="5"/>
      <c r="Y549" s="5"/>
      <c r="AF549" s="5"/>
      <c r="AW549" s="5"/>
    </row>
    <row r="550" spans="1:49">
      <c r="A550" s="5"/>
      <c r="L550" s="154"/>
      <c r="T550" s="5"/>
      <c r="Y550" s="5"/>
      <c r="AF550" s="5"/>
      <c r="AW550" s="5"/>
    </row>
    <row r="551" spans="1:49">
      <c r="A551" s="5"/>
      <c r="L551" s="154"/>
      <c r="T551" s="5"/>
      <c r="Y551" s="5"/>
      <c r="AF551" s="5"/>
      <c r="AW551" s="5"/>
    </row>
    <row r="552" spans="1:49">
      <c r="A552" s="5"/>
      <c r="L552" s="154"/>
      <c r="T552" s="5"/>
      <c r="Y552" s="5"/>
      <c r="AF552" s="5"/>
      <c r="AW552" s="5"/>
    </row>
    <row r="553" spans="1:49">
      <c r="A553" s="5"/>
      <c r="L553" s="154"/>
      <c r="T553" s="5"/>
      <c r="Y553" s="5"/>
      <c r="AF553" s="5"/>
      <c r="AW553" s="5"/>
    </row>
    <row r="554" spans="1:49">
      <c r="A554" s="5"/>
      <c r="L554" s="154"/>
      <c r="T554" s="5"/>
      <c r="Y554" s="5"/>
      <c r="AF554" s="5"/>
      <c r="AW554" s="5"/>
    </row>
    <row r="555" spans="1:49">
      <c r="A555" s="5"/>
      <c r="L555" s="154"/>
      <c r="T555" s="5"/>
      <c r="Y555" s="5"/>
      <c r="AF555" s="5"/>
      <c r="AW555" s="5"/>
    </row>
    <row r="556" spans="1:49">
      <c r="A556" s="5"/>
      <c r="L556" s="154"/>
      <c r="T556" s="5"/>
      <c r="Y556" s="5"/>
      <c r="AF556" s="5"/>
      <c r="AW556" s="5"/>
    </row>
    <row r="557" spans="1:49">
      <c r="A557" s="5"/>
      <c r="L557" s="154"/>
      <c r="T557" s="5"/>
      <c r="Y557" s="5"/>
      <c r="AF557" s="5"/>
      <c r="AW557" s="5"/>
    </row>
    <row r="558" spans="1:49">
      <c r="A558" s="5"/>
      <c r="L558" s="154"/>
      <c r="T558" s="5"/>
      <c r="Y558" s="5"/>
      <c r="AF558" s="5"/>
      <c r="AW558" s="5"/>
    </row>
    <row r="559" spans="1:49">
      <c r="A559" s="5"/>
      <c r="L559" s="154"/>
      <c r="T559" s="5"/>
      <c r="Y559" s="5"/>
      <c r="AF559" s="5"/>
      <c r="AW559" s="5"/>
    </row>
    <row r="560" spans="1:49">
      <c r="A560" s="5"/>
      <c r="L560" s="154"/>
      <c r="T560" s="5"/>
      <c r="Y560" s="5"/>
      <c r="AF560" s="5"/>
      <c r="AW560" s="5"/>
    </row>
    <row r="561" spans="1:49">
      <c r="A561" s="5"/>
      <c r="L561" s="154"/>
      <c r="T561" s="5"/>
      <c r="Y561" s="5"/>
      <c r="AF561" s="5"/>
      <c r="AW561" s="5"/>
    </row>
    <row r="562" spans="1:49">
      <c r="A562" s="5"/>
      <c r="L562" s="154"/>
      <c r="T562" s="5"/>
      <c r="Y562" s="5"/>
      <c r="AF562" s="5"/>
      <c r="AW562" s="5"/>
    </row>
    <row r="563" spans="1:49">
      <c r="A563" s="5"/>
      <c r="L563" s="154"/>
      <c r="T563" s="5"/>
      <c r="Y563" s="5"/>
      <c r="AF563" s="5"/>
      <c r="AW563" s="5"/>
    </row>
    <row r="564" spans="1:49">
      <c r="A564" s="5"/>
      <c r="L564" s="154"/>
      <c r="T564" s="5"/>
      <c r="Y564" s="5"/>
      <c r="AF564" s="5"/>
      <c r="AW564" s="5"/>
    </row>
    <row r="565" spans="1:49">
      <c r="A565" s="5"/>
      <c r="L565" s="154"/>
      <c r="T565" s="5"/>
      <c r="Y565" s="5"/>
      <c r="AF565" s="5"/>
      <c r="AW565" s="5"/>
    </row>
    <row r="566" spans="1:49">
      <c r="A566" s="5"/>
      <c r="L566" s="154"/>
      <c r="T566" s="5"/>
      <c r="Y566" s="5"/>
      <c r="AF566" s="5"/>
      <c r="AW566" s="5"/>
    </row>
    <row r="567" spans="1:49">
      <c r="A567" s="5"/>
      <c r="L567" s="154"/>
      <c r="T567" s="5"/>
      <c r="Y567" s="5"/>
      <c r="AF567" s="5"/>
      <c r="AW567" s="5"/>
    </row>
    <row r="568" spans="1:49">
      <c r="A568" s="5"/>
      <c r="L568" s="154"/>
      <c r="T568" s="5"/>
      <c r="Y568" s="5"/>
      <c r="AF568" s="5"/>
      <c r="AW568" s="5"/>
    </row>
    <row r="569" spans="1:49">
      <c r="A569" s="5"/>
      <c r="L569" s="154"/>
      <c r="T569" s="5"/>
      <c r="Y569" s="5"/>
      <c r="AF569" s="5"/>
      <c r="AW569" s="5"/>
    </row>
    <row r="570" spans="1:49">
      <c r="A570" s="5"/>
      <c r="L570" s="154"/>
      <c r="T570" s="5"/>
      <c r="Y570" s="5"/>
      <c r="AF570" s="5"/>
      <c r="AW570" s="5"/>
    </row>
    <row r="571" spans="1:49">
      <c r="A571" s="5"/>
      <c r="L571" s="154"/>
      <c r="T571" s="5"/>
      <c r="Y571" s="5"/>
      <c r="AF571" s="5"/>
      <c r="AW571" s="5"/>
    </row>
    <row r="572" spans="1:49">
      <c r="A572" s="5"/>
      <c r="L572" s="154"/>
      <c r="T572" s="5"/>
      <c r="Y572" s="5"/>
      <c r="AF572" s="5"/>
      <c r="AW572" s="5"/>
    </row>
    <row r="573" spans="1:49">
      <c r="A573" s="5"/>
      <c r="L573" s="154"/>
      <c r="T573" s="5"/>
      <c r="Y573" s="5"/>
      <c r="AF573" s="5"/>
      <c r="AW573" s="5"/>
    </row>
    <row r="574" spans="1:49">
      <c r="A574" s="5"/>
      <c r="L574" s="154"/>
      <c r="T574" s="5"/>
      <c r="Y574" s="5"/>
      <c r="AF574" s="5"/>
      <c r="AW574" s="5"/>
    </row>
    <row r="575" spans="1:49">
      <c r="A575" s="5"/>
      <c r="L575" s="154"/>
      <c r="T575" s="5"/>
      <c r="Y575" s="5"/>
      <c r="AF575" s="5"/>
      <c r="AW575" s="5"/>
    </row>
    <row r="576" spans="1:49">
      <c r="A576" s="5"/>
      <c r="L576" s="154"/>
      <c r="T576" s="5"/>
      <c r="Y576" s="5"/>
      <c r="AF576" s="5"/>
      <c r="AW576" s="5"/>
    </row>
    <row r="577" spans="1:49">
      <c r="A577" s="5"/>
      <c r="L577" s="154"/>
      <c r="T577" s="5"/>
      <c r="Y577" s="5"/>
      <c r="AF577" s="5"/>
      <c r="AW577" s="5"/>
    </row>
    <row r="578" spans="1:49">
      <c r="A578" s="5"/>
      <c r="L578" s="154"/>
      <c r="T578" s="5"/>
      <c r="Y578" s="5"/>
      <c r="AF578" s="5"/>
      <c r="AW578" s="5"/>
    </row>
    <row r="579" spans="1:49">
      <c r="A579" s="5"/>
      <c r="L579" s="154"/>
      <c r="T579" s="5"/>
      <c r="Y579" s="5"/>
      <c r="AF579" s="5"/>
      <c r="AW579" s="5"/>
    </row>
    <row r="580" spans="1:49">
      <c r="A580" s="5"/>
      <c r="L580" s="154"/>
      <c r="T580" s="5"/>
      <c r="Y580" s="5"/>
      <c r="AF580" s="5"/>
      <c r="AW580" s="5"/>
    </row>
    <row r="581" spans="1:49">
      <c r="A581" s="5"/>
      <c r="L581" s="154"/>
      <c r="T581" s="5"/>
      <c r="Y581" s="5"/>
      <c r="AF581" s="5"/>
      <c r="AW581" s="5"/>
    </row>
    <row r="582" spans="1:49">
      <c r="A582" s="5"/>
      <c r="L582" s="154"/>
      <c r="T582" s="5"/>
      <c r="Y582" s="5"/>
      <c r="AF582" s="5"/>
      <c r="AW582" s="5"/>
    </row>
    <row r="583" spans="1:49">
      <c r="A583" s="5"/>
      <c r="L583" s="154"/>
      <c r="T583" s="5"/>
      <c r="Y583" s="5"/>
      <c r="AF583" s="5"/>
      <c r="AW583" s="5"/>
    </row>
    <row r="584" spans="1:49">
      <c r="A584" s="5"/>
      <c r="L584" s="154"/>
      <c r="T584" s="5"/>
      <c r="Y584" s="5"/>
      <c r="AF584" s="5"/>
      <c r="AW584" s="5"/>
    </row>
    <row r="585" spans="1:49">
      <c r="A585" s="5"/>
      <c r="L585" s="154"/>
      <c r="T585" s="5"/>
      <c r="Y585" s="5"/>
      <c r="AF585" s="5"/>
      <c r="AW585" s="5"/>
    </row>
    <row r="586" spans="1:49">
      <c r="A586" s="5"/>
      <c r="L586" s="154"/>
      <c r="T586" s="5"/>
      <c r="Y586" s="5"/>
      <c r="AF586" s="5"/>
      <c r="AW586" s="5"/>
    </row>
    <row r="587" spans="1:49">
      <c r="A587" s="5"/>
      <c r="L587" s="154"/>
      <c r="T587" s="5"/>
      <c r="Y587" s="5"/>
      <c r="AF587" s="5"/>
      <c r="AW587" s="5"/>
    </row>
    <row r="588" spans="1:49">
      <c r="A588" s="5"/>
      <c r="L588" s="154"/>
      <c r="T588" s="5"/>
      <c r="Y588" s="5"/>
      <c r="AF588" s="5"/>
      <c r="AW588" s="5"/>
    </row>
    <row r="589" spans="1:49">
      <c r="A589" s="5"/>
      <c r="L589" s="154"/>
      <c r="T589" s="5"/>
      <c r="Y589" s="5"/>
      <c r="AF589" s="5"/>
      <c r="AW589" s="5"/>
    </row>
    <row r="590" spans="1:49">
      <c r="A590" s="5"/>
      <c r="L590" s="154"/>
      <c r="T590" s="5"/>
      <c r="Y590" s="5"/>
      <c r="AF590" s="5"/>
      <c r="AW590" s="5"/>
    </row>
    <row r="591" spans="1:49">
      <c r="A591" s="5"/>
      <c r="L591" s="154"/>
      <c r="T591" s="5"/>
      <c r="Y591" s="5"/>
      <c r="AF591" s="5"/>
      <c r="AW591" s="5"/>
    </row>
    <row r="592" spans="1:49">
      <c r="A592" s="5"/>
      <c r="L592" s="154"/>
      <c r="T592" s="5"/>
      <c r="Y592" s="5"/>
      <c r="AF592" s="5"/>
      <c r="AW592" s="5"/>
    </row>
    <row r="593" spans="1:49">
      <c r="A593" s="5"/>
      <c r="L593" s="154"/>
      <c r="T593" s="5"/>
      <c r="Y593" s="5"/>
      <c r="AF593" s="5"/>
      <c r="AW593" s="5"/>
    </row>
    <row r="594" spans="1:49">
      <c r="A594" s="5"/>
      <c r="L594" s="154"/>
      <c r="T594" s="5"/>
      <c r="Y594" s="5"/>
      <c r="AF594" s="5"/>
      <c r="AW594" s="5"/>
    </row>
    <row r="595" spans="1:49">
      <c r="A595" s="5"/>
      <c r="L595" s="154"/>
      <c r="T595" s="5"/>
      <c r="Y595" s="5"/>
      <c r="AF595" s="5"/>
      <c r="AW595" s="5"/>
    </row>
    <row r="596" spans="1:49">
      <c r="A596" s="5"/>
      <c r="L596" s="154"/>
      <c r="T596" s="5"/>
      <c r="Y596" s="5"/>
      <c r="AF596" s="5"/>
      <c r="AW596" s="5"/>
    </row>
    <row r="597" spans="1:49">
      <c r="A597" s="5"/>
      <c r="L597" s="154"/>
      <c r="T597" s="5"/>
      <c r="Y597" s="5"/>
      <c r="AF597" s="5"/>
      <c r="AW597" s="5"/>
    </row>
    <row r="598" spans="1:49">
      <c r="A598" s="5"/>
      <c r="L598" s="154"/>
      <c r="T598" s="5"/>
      <c r="Y598" s="5"/>
      <c r="AF598" s="5"/>
      <c r="AW598" s="5"/>
    </row>
    <row r="599" spans="1:49">
      <c r="A599" s="5"/>
      <c r="L599" s="154"/>
      <c r="T599" s="5"/>
      <c r="Y599" s="5"/>
      <c r="AF599" s="5"/>
      <c r="AW599" s="5"/>
    </row>
    <row r="600" spans="1:49">
      <c r="A600" s="5"/>
      <c r="L600" s="154"/>
      <c r="T600" s="5"/>
      <c r="Y600" s="5"/>
      <c r="AF600" s="5"/>
      <c r="AW600" s="5"/>
    </row>
    <row r="601" spans="1:49">
      <c r="A601" s="5"/>
      <c r="L601" s="154"/>
      <c r="T601" s="5"/>
      <c r="Y601" s="5"/>
      <c r="AF601" s="5"/>
      <c r="AW601" s="5"/>
    </row>
    <row r="602" spans="1:49">
      <c r="A602" s="5"/>
      <c r="L602" s="154"/>
      <c r="T602" s="5"/>
      <c r="Y602" s="5"/>
      <c r="AF602" s="5"/>
      <c r="AW602" s="5"/>
    </row>
    <row r="603" spans="1:49">
      <c r="A603" s="5"/>
      <c r="L603" s="154"/>
      <c r="T603" s="5"/>
      <c r="Y603" s="5"/>
      <c r="AF603" s="5"/>
      <c r="AW603" s="5"/>
    </row>
    <row r="604" spans="1:49">
      <c r="A604" s="5"/>
      <c r="L604" s="154"/>
      <c r="T604" s="5"/>
      <c r="Y604" s="5"/>
      <c r="AF604" s="5"/>
      <c r="AW604" s="5"/>
    </row>
    <row r="605" spans="1:49">
      <c r="A605" s="5"/>
      <c r="L605" s="154"/>
      <c r="T605" s="5"/>
      <c r="Y605" s="5"/>
      <c r="AF605" s="5"/>
      <c r="AW605" s="5"/>
    </row>
    <row r="606" spans="1:49">
      <c r="A606" s="5"/>
      <c r="L606" s="154"/>
      <c r="T606" s="5"/>
      <c r="Y606" s="5"/>
      <c r="AF606" s="5"/>
      <c r="AW606" s="5"/>
    </row>
    <row r="607" spans="1:49">
      <c r="A607" s="5"/>
      <c r="L607" s="154"/>
      <c r="T607" s="5"/>
      <c r="Y607" s="5"/>
      <c r="AF607" s="5"/>
      <c r="AW607" s="5"/>
    </row>
    <row r="608" spans="1:49">
      <c r="A608" s="5"/>
      <c r="L608" s="154"/>
      <c r="T608" s="5"/>
      <c r="Y608" s="5"/>
      <c r="AF608" s="5"/>
      <c r="AW608" s="5"/>
    </row>
    <row r="609" spans="1:49">
      <c r="A609" s="5"/>
      <c r="L609" s="154"/>
      <c r="T609" s="5"/>
      <c r="Y609" s="5"/>
      <c r="AF609" s="5"/>
      <c r="AW609" s="5"/>
    </row>
    <row r="610" spans="1:49">
      <c r="A610" s="5"/>
      <c r="L610" s="154"/>
      <c r="T610" s="5"/>
      <c r="Y610" s="5"/>
      <c r="AF610" s="5"/>
      <c r="AW610" s="5"/>
    </row>
    <row r="611" spans="1:49">
      <c r="A611" s="5"/>
      <c r="L611" s="154"/>
      <c r="T611" s="5"/>
      <c r="Y611" s="5"/>
      <c r="AF611" s="5"/>
      <c r="AW611" s="5"/>
    </row>
    <row r="612" spans="1:49">
      <c r="A612" s="5"/>
      <c r="L612" s="154"/>
      <c r="T612" s="5"/>
      <c r="Y612" s="5"/>
      <c r="AF612" s="5"/>
      <c r="AW612" s="5"/>
    </row>
    <row r="613" spans="1:49">
      <c r="A613" s="5"/>
      <c r="L613" s="154"/>
      <c r="T613" s="5"/>
      <c r="Y613" s="5"/>
      <c r="AF613" s="5"/>
      <c r="AW613" s="5"/>
    </row>
    <row r="614" spans="1:49">
      <c r="A614" s="5"/>
      <c r="L614" s="154"/>
      <c r="T614" s="5"/>
      <c r="Y614" s="5"/>
      <c r="AF614" s="5"/>
      <c r="AW614" s="5"/>
    </row>
    <row r="615" spans="1:49">
      <c r="A615" s="5"/>
      <c r="L615" s="154"/>
      <c r="T615" s="5"/>
      <c r="Y615" s="5"/>
      <c r="AF615" s="5"/>
      <c r="AW615" s="5"/>
    </row>
    <row r="616" spans="1:49">
      <c r="A616" s="5"/>
      <c r="L616" s="154"/>
      <c r="T616" s="5"/>
      <c r="Y616" s="5"/>
      <c r="AF616" s="5"/>
      <c r="AW616" s="5"/>
    </row>
    <row r="617" spans="1:49">
      <c r="A617" s="5"/>
      <c r="L617" s="154"/>
      <c r="T617" s="5"/>
      <c r="Y617" s="5"/>
      <c r="AF617" s="5"/>
      <c r="AW617" s="5"/>
    </row>
    <row r="618" spans="1:49">
      <c r="A618" s="5"/>
      <c r="L618" s="154"/>
      <c r="T618" s="5"/>
      <c r="Y618" s="5"/>
      <c r="AF618" s="5"/>
      <c r="AW618" s="5"/>
    </row>
    <row r="619" spans="1:49">
      <c r="A619" s="5"/>
      <c r="L619" s="154"/>
      <c r="T619" s="5"/>
      <c r="Y619" s="5"/>
      <c r="AF619" s="5"/>
      <c r="AW619" s="5"/>
    </row>
    <row r="620" spans="1:49">
      <c r="A620" s="5"/>
      <c r="L620" s="154"/>
      <c r="T620" s="5"/>
      <c r="Y620" s="5"/>
      <c r="AF620" s="5"/>
      <c r="AW620" s="5"/>
    </row>
    <row r="621" spans="1:49">
      <c r="A621" s="5"/>
      <c r="L621" s="154"/>
      <c r="T621" s="5"/>
      <c r="Y621" s="5"/>
      <c r="AF621" s="5"/>
      <c r="AW621" s="5"/>
    </row>
    <row r="622" spans="1:49">
      <c r="A622" s="5"/>
      <c r="L622" s="154"/>
      <c r="T622" s="5"/>
      <c r="Y622" s="5"/>
      <c r="AF622" s="5"/>
      <c r="AW622" s="5"/>
    </row>
    <row r="623" spans="1:49">
      <c r="A623" s="5"/>
      <c r="L623" s="154"/>
      <c r="T623" s="5"/>
      <c r="Y623" s="5"/>
      <c r="AF623" s="5"/>
      <c r="AW623" s="5"/>
    </row>
    <row r="624" spans="1:49">
      <c r="A624" s="5"/>
      <c r="L624" s="154"/>
      <c r="T624" s="5"/>
      <c r="Y624" s="5"/>
      <c r="AF624" s="5"/>
      <c r="AW624" s="5"/>
    </row>
    <row r="625" spans="1:49">
      <c r="A625" s="5"/>
      <c r="L625" s="154"/>
      <c r="T625" s="5"/>
      <c r="Y625" s="5"/>
      <c r="AF625" s="5"/>
      <c r="AW625" s="5"/>
    </row>
    <row r="626" spans="1:49">
      <c r="A626" s="5"/>
      <c r="L626" s="154"/>
      <c r="T626" s="5"/>
      <c r="Y626" s="5"/>
      <c r="AF626" s="5"/>
      <c r="AW626" s="5"/>
    </row>
    <row r="627" spans="1:49">
      <c r="A627" s="5"/>
      <c r="L627" s="154"/>
      <c r="T627" s="5"/>
      <c r="Y627" s="5"/>
      <c r="AF627" s="5"/>
      <c r="AW627" s="5"/>
    </row>
    <row r="628" spans="1:49">
      <c r="A628" s="5"/>
      <c r="L628" s="154"/>
      <c r="T628" s="5"/>
      <c r="Y628" s="5"/>
      <c r="AF628" s="5"/>
      <c r="AW628" s="5"/>
    </row>
    <row r="629" spans="1:49">
      <c r="A629" s="5"/>
      <c r="L629" s="154"/>
      <c r="T629" s="5"/>
      <c r="Y629" s="5"/>
      <c r="AF629" s="5"/>
      <c r="AW629" s="5"/>
    </row>
    <row r="630" spans="1:49">
      <c r="A630" s="5"/>
      <c r="L630" s="154"/>
      <c r="T630" s="5"/>
      <c r="Y630" s="5"/>
      <c r="AF630" s="5"/>
      <c r="AW630" s="5"/>
    </row>
    <row r="631" spans="1:49">
      <c r="A631" s="5"/>
      <c r="L631" s="154"/>
      <c r="T631" s="5"/>
      <c r="Y631" s="5"/>
      <c r="AF631" s="5"/>
      <c r="AW631" s="5"/>
    </row>
    <row r="632" spans="1:49">
      <c r="A632" s="5"/>
      <c r="L632" s="154"/>
      <c r="T632" s="5"/>
      <c r="Y632" s="5"/>
      <c r="AF632" s="5"/>
      <c r="AW632" s="5"/>
    </row>
    <row r="633" spans="1:49">
      <c r="A633" s="5"/>
      <c r="L633" s="154"/>
      <c r="T633" s="5"/>
      <c r="Y633" s="5"/>
      <c r="AF633" s="5"/>
      <c r="AW633" s="5"/>
    </row>
    <row r="634" spans="1:49">
      <c r="A634" s="5"/>
      <c r="L634" s="154"/>
      <c r="T634" s="5"/>
      <c r="Y634" s="5"/>
      <c r="AF634" s="5"/>
      <c r="AW634" s="5"/>
    </row>
    <row r="635" spans="1:49">
      <c r="A635" s="5"/>
      <c r="L635" s="154"/>
      <c r="T635" s="5"/>
      <c r="Y635" s="5"/>
      <c r="AF635" s="5"/>
      <c r="AW635" s="5"/>
    </row>
    <row r="636" spans="1:49">
      <c r="A636" s="5"/>
      <c r="L636" s="154"/>
      <c r="T636" s="5"/>
      <c r="Y636" s="5"/>
      <c r="AF636" s="5"/>
      <c r="AW636" s="5"/>
    </row>
    <row r="637" spans="1:49">
      <c r="A637" s="5"/>
      <c r="L637" s="154"/>
      <c r="T637" s="5"/>
      <c r="Y637" s="5"/>
      <c r="AF637" s="5"/>
      <c r="AW637" s="5"/>
    </row>
    <row r="638" spans="1:49">
      <c r="A638" s="5"/>
      <c r="L638" s="154"/>
      <c r="T638" s="5"/>
      <c r="Y638" s="5"/>
      <c r="AF638" s="5"/>
      <c r="AW638" s="5"/>
    </row>
    <row r="639" spans="1:49">
      <c r="A639" s="5"/>
      <c r="L639" s="154"/>
      <c r="T639" s="5"/>
      <c r="Y639" s="5"/>
      <c r="AF639" s="5"/>
      <c r="AW639" s="5"/>
    </row>
    <row r="640" spans="1:49">
      <c r="A640" s="5"/>
      <c r="L640" s="154"/>
      <c r="T640" s="5"/>
      <c r="Y640" s="5"/>
      <c r="AF640" s="5"/>
      <c r="AW640" s="5"/>
    </row>
    <row r="641" spans="1:49">
      <c r="A641" s="5"/>
      <c r="L641" s="154"/>
      <c r="T641" s="5"/>
      <c r="Y641" s="5"/>
      <c r="AF641" s="5"/>
      <c r="AW641" s="5"/>
    </row>
    <row r="642" spans="1:49">
      <c r="A642" s="5"/>
      <c r="L642" s="154"/>
      <c r="T642" s="5"/>
      <c r="Y642" s="5"/>
      <c r="AF642" s="5"/>
      <c r="AW642" s="5"/>
    </row>
    <row r="643" spans="1:49">
      <c r="A643" s="5"/>
      <c r="L643" s="154"/>
      <c r="T643" s="5"/>
      <c r="Y643" s="5"/>
      <c r="AF643" s="5"/>
      <c r="AW643" s="5"/>
    </row>
    <row r="644" spans="1:49">
      <c r="A644" s="5"/>
      <c r="L644" s="154"/>
      <c r="T644" s="5"/>
      <c r="Y644" s="5"/>
      <c r="AF644" s="5"/>
      <c r="AW644" s="5"/>
    </row>
    <row r="645" spans="1:49">
      <c r="A645" s="5"/>
      <c r="L645" s="154"/>
      <c r="T645" s="5"/>
      <c r="Y645" s="5"/>
      <c r="AF645" s="5"/>
      <c r="AW645" s="5"/>
    </row>
    <row r="646" spans="1:49">
      <c r="A646" s="5"/>
      <c r="L646" s="154"/>
      <c r="T646" s="5"/>
      <c r="Y646" s="5"/>
      <c r="AF646" s="5"/>
      <c r="AW646" s="5"/>
    </row>
    <row r="647" spans="1:49">
      <c r="A647" s="5"/>
      <c r="L647" s="154"/>
      <c r="T647" s="5"/>
      <c r="Y647" s="5"/>
      <c r="AF647" s="5"/>
      <c r="AW647" s="5"/>
    </row>
    <row r="648" spans="1:49">
      <c r="A648" s="5"/>
      <c r="L648" s="154"/>
      <c r="T648" s="5"/>
      <c r="Y648" s="5"/>
      <c r="AF648" s="5"/>
      <c r="AW648" s="5"/>
    </row>
    <row r="649" spans="1:49">
      <c r="A649" s="5"/>
      <c r="L649" s="154"/>
      <c r="T649" s="5"/>
      <c r="Y649" s="5"/>
      <c r="AF649" s="5"/>
      <c r="AW649" s="5"/>
    </row>
    <row r="650" spans="1:49">
      <c r="A650" s="5"/>
      <c r="L650" s="154"/>
      <c r="T650" s="5"/>
      <c r="Y650" s="5"/>
      <c r="AF650" s="5"/>
      <c r="AW650" s="5"/>
    </row>
    <row r="651" spans="1:49">
      <c r="A651" s="5"/>
      <c r="L651" s="154"/>
      <c r="T651" s="5"/>
      <c r="Y651" s="5"/>
      <c r="AF651" s="5"/>
      <c r="AW651" s="5"/>
    </row>
    <row r="652" spans="1:49">
      <c r="A652" s="5"/>
      <c r="L652" s="154"/>
      <c r="T652" s="5"/>
      <c r="Y652" s="5"/>
      <c r="AF652" s="5"/>
      <c r="AW652" s="5"/>
    </row>
    <row r="653" spans="1:49">
      <c r="A653" s="5"/>
      <c r="L653" s="154"/>
      <c r="T653" s="5"/>
      <c r="Y653" s="5"/>
      <c r="AF653" s="5"/>
      <c r="AW653" s="5"/>
    </row>
    <row r="654" spans="1:49">
      <c r="A654" s="5"/>
      <c r="L654" s="154"/>
      <c r="T654" s="5"/>
      <c r="Y654" s="5"/>
      <c r="AF654" s="5"/>
      <c r="AW654" s="5"/>
    </row>
    <row r="655" spans="1:49">
      <c r="A655" s="5"/>
      <c r="L655" s="154"/>
      <c r="T655" s="5"/>
      <c r="Y655" s="5"/>
      <c r="AF655" s="5"/>
      <c r="AW655" s="5"/>
    </row>
    <row r="656" spans="1:49">
      <c r="A656" s="5"/>
      <c r="L656" s="154"/>
      <c r="T656" s="5"/>
      <c r="Y656" s="5"/>
      <c r="AF656" s="5"/>
      <c r="AW656" s="5"/>
    </row>
    <row r="657" spans="1:49">
      <c r="A657" s="5"/>
      <c r="L657" s="154"/>
      <c r="T657" s="5"/>
      <c r="Y657" s="5"/>
      <c r="AF657" s="5"/>
      <c r="AW657" s="5"/>
    </row>
    <row r="658" spans="1:49">
      <c r="A658" s="5"/>
      <c r="L658" s="154"/>
      <c r="T658" s="5"/>
      <c r="Y658" s="5"/>
      <c r="AF658" s="5"/>
      <c r="AW658" s="5"/>
    </row>
    <row r="659" spans="1:49">
      <c r="A659" s="5"/>
      <c r="L659" s="154"/>
      <c r="T659" s="5"/>
      <c r="Y659" s="5"/>
      <c r="AF659" s="5"/>
      <c r="AW659" s="5"/>
    </row>
    <row r="660" spans="1:49">
      <c r="A660" s="5"/>
      <c r="L660" s="154"/>
      <c r="T660" s="5"/>
      <c r="Y660" s="5"/>
      <c r="AF660" s="5"/>
      <c r="AW660" s="5"/>
    </row>
    <row r="661" spans="1:49">
      <c r="A661" s="5"/>
      <c r="L661" s="154"/>
      <c r="T661" s="5"/>
      <c r="Y661" s="5"/>
      <c r="AF661" s="5"/>
      <c r="AW661" s="5"/>
    </row>
    <row r="662" spans="1:49">
      <c r="A662" s="5"/>
      <c r="L662" s="154"/>
      <c r="T662" s="5"/>
      <c r="Y662" s="5"/>
      <c r="AF662" s="5"/>
      <c r="AW662" s="5"/>
    </row>
    <row r="663" spans="1:49">
      <c r="A663" s="5"/>
      <c r="L663" s="154"/>
      <c r="T663" s="5"/>
      <c r="Y663" s="5"/>
      <c r="AF663" s="5"/>
      <c r="AW663" s="5"/>
    </row>
    <row r="664" spans="1:49">
      <c r="A664" s="5"/>
      <c r="L664" s="154"/>
      <c r="T664" s="5"/>
      <c r="Y664" s="5"/>
      <c r="AF664" s="5"/>
      <c r="AW664" s="5"/>
    </row>
    <row r="665" spans="1:49">
      <c r="A665" s="5"/>
      <c r="L665" s="154"/>
      <c r="T665" s="5"/>
      <c r="Y665" s="5"/>
      <c r="AF665" s="5"/>
      <c r="AW665" s="5"/>
    </row>
    <row r="666" spans="1:49">
      <c r="A666" s="5"/>
      <c r="L666" s="154"/>
      <c r="T666" s="5"/>
      <c r="Y666" s="5"/>
      <c r="AF666" s="5"/>
      <c r="AW666" s="5"/>
    </row>
    <row r="667" spans="1:49">
      <c r="A667" s="5"/>
      <c r="L667" s="154"/>
      <c r="T667" s="5"/>
      <c r="Y667" s="5"/>
      <c r="AF667" s="5"/>
      <c r="AW667" s="5"/>
    </row>
    <row r="668" spans="1:49">
      <c r="A668" s="5"/>
      <c r="L668" s="154"/>
      <c r="T668" s="5"/>
      <c r="Y668" s="5"/>
      <c r="AF668" s="5"/>
      <c r="AW668" s="5"/>
    </row>
    <row r="669" spans="1:49">
      <c r="A669" s="5"/>
      <c r="L669" s="154"/>
      <c r="T669" s="5"/>
      <c r="Y669" s="5"/>
      <c r="AF669" s="5"/>
      <c r="AW669" s="5"/>
    </row>
    <row r="670" spans="1:49">
      <c r="A670" s="5"/>
      <c r="L670" s="154"/>
      <c r="T670" s="5"/>
      <c r="Y670" s="5"/>
      <c r="AF670" s="5"/>
      <c r="AW670" s="5"/>
    </row>
    <row r="671" spans="1:49">
      <c r="A671" s="5"/>
      <c r="L671" s="154"/>
      <c r="T671" s="5"/>
      <c r="Y671" s="5"/>
      <c r="AF671" s="5"/>
      <c r="AW671" s="5"/>
    </row>
    <row r="672" spans="1:49">
      <c r="A672" s="5"/>
      <c r="L672" s="154"/>
      <c r="T672" s="5"/>
      <c r="Y672" s="5"/>
      <c r="AF672" s="5"/>
      <c r="AW672" s="5"/>
    </row>
    <row r="673" spans="1:49">
      <c r="A673" s="5"/>
      <c r="L673" s="154"/>
      <c r="T673" s="5"/>
      <c r="Y673" s="5"/>
      <c r="AF673" s="5"/>
      <c r="AW673" s="5"/>
    </row>
    <row r="674" spans="1:49">
      <c r="A674" s="5"/>
      <c r="L674" s="154"/>
      <c r="T674" s="5"/>
      <c r="Y674" s="5"/>
      <c r="AF674" s="5"/>
      <c r="AW674" s="5"/>
    </row>
    <row r="675" spans="1:49">
      <c r="A675" s="5"/>
      <c r="L675" s="154"/>
      <c r="T675" s="5"/>
      <c r="Y675" s="5"/>
      <c r="AF675" s="5"/>
      <c r="AW675" s="5"/>
    </row>
    <row r="676" spans="1:49">
      <c r="A676" s="5"/>
      <c r="L676" s="154"/>
      <c r="T676" s="5"/>
      <c r="Y676" s="5"/>
      <c r="AF676" s="5"/>
      <c r="AW676" s="5"/>
    </row>
    <row r="677" spans="1:49">
      <c r="A677" s="5"/>
      <c r="L677" s="154"/>
      <c r="T677" s="5"/>
      <c r="Y677" s="5"/>
      <c r="AF677" s="5"/>
      <c r="AW677" s="5"/>
    </row>
    <row r="678" spans="1:49">
      <c r="A678" s="5"/>
      <c r="L678" s="154"/>
      <c r="T678" s="5"/>
      <c r="Y678" s="5"/>
      <c r="AF678" s="5"/>
      <c r="AW678" s="5"/>
    </row>
    <row r="679" spans="1:49">
      <c r="A679" s="5"/>
      <c r="L679" s="154"/>
      <c r="T679" s="5"/>
      <c r="Y679" s="5"/>
      <c r="AF679" s="5"/>
      <c r="AW679" s="5"/>
    </row>
    <row r="680" spans="1:49">
      <c r="A680" s="5"/>
      <c r="L680" s="154"/>
      <c r="T680" s="5"/>
      <c r="Y680" s="5"/>
      <c r="AF680" s="5"/>
      <c r="AW680" s="5"/>
    </row>
    <row r="681" spans="1:49">
      <c r="A681" s="5"/>
      <c r="L681" s="154"/>
      <c r="T681" s="5"/>
      <c r="Y681" s="5"/>
      <c r="AF681" s="5"/>
      <c r="AW681" s="5"/>
    </row>
    <row r="682" spans="1:49">
      <c r="A682" s="5"/>
      <c r="L682" s="154"/>
      <c r="T682" s="5"/>
      <c r="Y682" s="5"/>
      <c r="AF682" s="5"/>
      <c r="AW682" s="5"/>
    </row>
    <row r="683" spans="1:49">
      <c r="A683" s="5"/>
      <c r="L683" s="154"/>
      <c r="T683" s="5"/>
      <c r="Y683" s="5"/>
      <c r="AF683" s="5"/>
      <c r="AW683" s="5"/>
    </row>
    <row r="684" spans="1:49">
      <c r="A684" s="5"/>
      <c r="L684" s="154"/>
      <c r="T684" s="5"/>
      <c r="Y684" s="5"/>
      <c r="AF684" s="5"/>
      <c r="AW684" s="5"/>
    </row>
    <row r="685" spans="1:49">
      <c r="A685" s="5"/>
      <c r="L685" s="154"/>
      <c r="T685" s="5"/>
      <c r="Y685" s="5"/>
      <c r="AF685" s="5"/>
      <c r="AW685" s="5"/>
    </row>
    <row r="686" spans="1:49">
      <c r="A686" s="5"/>
      <c r="L686" s="154"/>
      <c r="T686" s="5"/>
      <c r="Y686" s="5"/>
      <c r="AF686" s="5"/>
      <c r="AW686" s="5"/>
    </row>
    <row r="687" spans="1:49">
      <c r="A687" s="5"/>
      <c r="L687" s="154"/>
      <c r="T687" s="5"/>
      <c r="Y687" s="5"/>
      <c r="AF687" s="5"/>
      <c r="AW687" s="5"/>
    </row>
    <row r="688" spans="1:49">
      <c r="A688" s="5"/>
      <c r="L688" s="154"/>
      <c r="T688" s="5"/>
      <c r="Y688" s="5"/>
      <c r="AF688" s="5"/>
      <c r="AW688" s="5"/>
    </row>
    <row r="689" spans="1:49">
      <c r="A689" s="5"/>
      <c r="L689" s="154"/>
      <c r="T689" s="5"/>
      <c r="Y689" s="5"/>
      <c r="AF689" s="5"/>
      <c r="AW689" s="5"/>
    </row>
    <row r="690" spans="1:49">
      <c r="A690" s="5"/>
      <c r="L690" s="154"/>
      <c r="T690" s="5"/>
      <c r="Y690" s="5"/>
      <c r="AF690" s="5"/>
      <c r="AW690" s="5"/>
    </row>
    <row r="691" spans="1:49">
      <c r="A691" s="5"/>
      <c r="L691" s="154"/>
      <c r="T691" s="5"/>
      <c r="Y691" s="5"/>
      <c r="AF691" s="5"/>
      <c r="AW691" s="5"/>
    </row>
    <row r="692" spans="1:49">
      <c r="A692" s="5"/>
      <c r="L692" s="154"/>
      <c r="T692" s="5"/>
      <c r="Y692" s="5"/>
      <c r="AF692" s="5"/>
      <c r="AW692" s="5"/>
    </row>
    <row r="693" spans="1:49">
      <c r="A693" s="5"/>
      <c r="L693" s="154"/>
      <c r="T693" s="5"/>
      <c r="Y693" s="5"/>
      <c r="AF693" s="5"/>
      <c r="AW693" s="5"/>
    </row>
    <row r="694" spans="1:49">
      <c r="A694" s="5"/>
      <c r="L694" s="154"/>
      <c r="T694" s="5"/>
      <c r="Y694" s="5"/>
      <c r="AF694" s="5"/>
      <c r="AW694" s="5"/>
    </row>
    <row r="695" spans="1:49">
      <c r="A695" s="5"/>
      <c r="L695" s="154"/>
      <c r="T695" s="5"/>
      <c r="Y695" s="5"/>
      <c r="AF695" s="5"/>
      <c r="AW695" s="5"/>
    </row>
    <row r="696" spans="1:49">
      <c r="A696" s="5"/>
      <c r="L696" s="154"/>
      <c r="T696" s="5"/>
      <c r="Y696" s="5"/>
      <c r="AF696" s="5"/>
      <c r="AW696" s="5"/>
    </row>
    <row r="697" spans="1:49">
      <c r="A697" s="5"/>
      <c r="L697" s="154"/>
      <c r="T697" s="5"/>
      <c r="Y697" s="5"/>
      <c r="AF697" s="5"/>
      <c r="AW697" s="5"/>
    </row>
    <row r="698" spans="1:49">
      <c r="A698" s="5"/>
      <c r="L698" s="154"/>
      <c r="T698" s="5"/>
      <c r="Y698" s="5"/>
      <c r="AF698" s="5"/>
      <c r="AW698" s="5"/>
    </row>
    <row r="699" spans="1:49">
      <c r="A699" s="5"/>
      <c r="L699" s="154"/>
      <c r="T699" s="5"/>
      <c r="Y699" s="5"/>
      <c r="AF699" s="5"/>
      <c r="AW699" s="5"/>
    </row>
    <row r="700" spans="1:49">
      <c r="A700" s="5"/>
      <c r="L700" s="154"/>
      <c r="T700" s="5"/>
      <c r="Y700" s="5"/>
      <c r="AF700" s="5"/>
      <c r="AW700" s="5"/>
    </row>
    <row r="701" spans="1:49">
      <c r="A701" s="5"/>
      <c r="L701" s="154"/>
      <c r="T701" s="5"/>
      <c r="Y701" s="5"/>
      <c r="AF701" s="5"/>
      <c r="AW701" s="5"/>
    </row>
    <row r="702" spans="1:49">
      <c r="A702" s="5"/>
      <c r="L702" s="154"/>
      <c r="T702" s="5"/>
      <c r="Y702" s="5"/>
      <c r="AF702" s="5"/>
      <c r="AW702" s="5"/>
    </row>
    <row r="703" spans="1:49">
      <c r="A703" s="5"/>
      <c r="L703" s="154"/>
      <c r="T703" s="5"/>
      <c r="Y703" s="5"/>
      <c r="AF703" s="5"/>
      <c r="AW703" s="5"/>
    </row>
    <row r="704" spans="1:49">
      <c r="A704" s="5"/>
      <c r="L704" s="154"/>
      <c r="T704" s="5"/>
      <c r="Y704" s="5"/>
      <c r="AF704" s="5"/>
      <c r="AW704" s="5"/>
    </row>
    <row r="705" spans="1:49">
      <c r="A705" s="5"/>
      <c r="L705" s="154"/>
      <c r="T705" s="5"/>
      <c r="Y705" s="5"/>
      <c r="AF705" s="5"/>
      <c r="AW705" s="5"/>
    </row>
    <row r="706" spans="1:49">
      <c r="A706" s="5"/>
      <c r="L706" s="154"/>
      <c r="T706" s="5"/>
      <c r="Y706" s="5"/>
      <c r="AF706" s="5"/>
      <c r="AW706" s="5"/>
    </row>
    <row r="707" spans="1:49">
      <c r="A707" s="5"/>
      <c r="L707" s="154"/>
      <c r="T707" s="5"/>
      <c r="Y707" s="5"/>
      <c r="AF707" s="5"/>
      <c r="AW707" s="5"/>
    </row>
    <row r="708" spans="1:49">
      <c r="A708" s="5"/>
      <c r="L708" s="154"/>
      <c r="T708" s="5"/>
      <c r="Y708" s="5"/>
      <c r="AF708" s="5"/>
      <c r="AW708" s="5"/>
    </row>
    <row r="709" spans="1:49">
      <c r="A709" s="5"/>
      <c r="L709" s="154"/>
      <c r="T709" s="5"/>
      <c r="Y709" s="5"/>
      <c r="AF709" s="5"/>
      <c r="AW709" s="5"/>
    </row>
    <row r="710" spans="1:49">
      <c r="A710" s="5"/>
      <c r="L710" s="154"/>
      <c r="T710" s="5"/>
      <c r="Y710" s="5"/>
      <c r="AF710" s="5"/>
      <c r="AW710" s="5"/>
    </row>
    <row r="711" spans="1:49">
      <c r="A711" s="5"/>
      <c r="L711" s="154"/>
      <c r="T711" s="5"/>
      <c r="Y711" s="5"/>
      <c r="AF711" s="5"/>
      <c r="AW711" s="5"/>
    </row>
    <row r="712" spans="1:49">
      <c r="A712" s="5"/>
      <c r="L712" s="154"/>
      <c r="T712" s="5"/>
      <c r="Y712" s="5"/>
      <c r="AF712" s="5"/>
      <c r="AW712" s="5"/>
    </row>
    <row r="713" spans="1:49">
      <c r="A713" s="5"/>
      <c r="L713" s="154"/>
      <c r="T713" s="5"/>
      <c r="Y713" s="5"/>
      <c r="AF713" s="5"/>
      <c r="AW713" s="5"/>
    </row>
    <row r="714" spans="1:49">
      <c r="A714" s="5"/>
      <c r="L714" s="154"/>
      <c r="T714" s="5"/>
      <c r="Y714" s="5"/>
      <c r="AF714" s="5"/>
      <c r="AW714" s="5"/>
    </row>
    <row r="715" spans="1:49">
      <c r="A715" s="5"/>
      <c r="L715" s="154"/>
      <c r="T715" s="5"/>
      <c r="Y715" s="5"/>
      <c r="AF715" s="5"/>
      <c r="AW715" s="5"/>
    </row>
    <row r="716" spans="1:49">
      <c r="A716" s="5"/>
      <c r="L716" s="154"/>
      <c r="T716" s="5"/>
      <c r="Y716" s="5"/>
      <c r="AF716" s="5"/>
      <c r="AW716" s="5"/>
    </row>
    <row r="717" spans="1:49">
      <c r="A717" s="5"/>
      <c r="L717" s="154"/>
      <c r="T717" s="5"/>
      <c r="Y717" s="5"/>
      <c r="AF717" s="5"/>
      <c r="AW717" s="5"/>
    </row>
    <row r="718" spans="1:49">
      <c r="A718" s="5"/>
      <c r="L718" s="154"/>
      <c r="T718" s="5"/>
      <c r="Y718" s="5"/>
      <c r="AF718" s="5"/>
      <c r="AW718" s="5"/>
    </row>
    <row r="719" spans="1:49">
      <c r="A719" s="5"/>
      <c r="L719" s="154"/>
      <c r="T719" s="5"/>
      <c r="Y719" s="5"/>
      <c r="AF719" s="5"/>
      <c r="AW719" s="5"/>
    </row>
    <row r="720" spans="1:49">
      <c r="A720" s="5"/>
      <c r="L720" s="154"/>
      <c r="T720" s="5"/>
      <c r="Y720" s="5"/>
      <c r="AF720" s="5"/>
      <c r="AW720" s="5"/>
    </row>
    <row r="721" spans="1:49">
      <c r="A721" s="5"/>
      <c r="L721" s="154"/>
      <c r="T721" s="5"/>
      <c r="Y721" s="5"/>
      <c r="AF721" s="5"/>
      <c r="AW721" s="5"/>
    </row>
    <row r="722" spans="1:49">
      <c r="A722" s="5"/>
      <c r="L722" s="154"/>
      <c r="T722" s="5"/>
      <c r="Y722" s="5"/>
      <c r="AF722" s="5"/>
      <c r="AW722" s="5"/>
    </row>
    <row r="723" spans="1:49">
      <c r="A723" s="5"/>
      <c r="L723" s="154"/>
      <c r="T723" s="5"/>
      <c r="Y723" s="5"/>
      <c r="AF723" s="5"/>
      <c r="AW723" s="5"/>
    </row>
    <row r="724" spans="1:49">
      <c r="A724" s="5"/>
      <c r="L724" s="154"/>
      <c r="T724" s="5"/>
      <c r="Y724" s="5"/>
      <c r="AF724" s="5"/>
      <c r="AW724" s="5"/>
    </row>
    <row r="725" spans="1:49">
      <c r="A725" s="5"/>
      <c r="L725" s="154"/>
      <c r="T725" s="5"/>
      <c r="Y725" s="5"/>
      <c r="AF725" s="5"/>
      <c r="AW725" s="5"/>
    </row>
    <row r="726" spans="1:49">
      <c r="A726" s="5"/>
      <c r="L726" s="154"/>
      <c r="T726" s="5"/>
      <c r="Y726" s="5"/>
      <c r="AF726" s="5"/>
      <c r="AW726" s="5"/>
    </row>
    <row r="727" spans="1:49">
      <c r="A727" s="5"/>
      <c r="L727" s="154"/>
      <c r="T727" s="5"/>
      <c r="Y727" s="5"/>
      <c r="AF727" s="5"/>
      <c r="AW727" s="5"/>
    </row>
    <row r="728" spans="1:49">
      <c r="A728" s="5"/>
      <c r="L728" s="154"/>
      <c r="T728" s="5"/>
      <c r="Y728" s="5"/>
      <c r="AF728" s="5"/>
      <c r="AW728" s="5"/>
    </row>
    <row r="729" spans="1:49">
      <c r="A729" s="5"/>
      <c r="L729" s="154"/>
      <c r="T729" s="5"/>
      <c r="Y729" s="5"/>
      <c r="AF729" s="5"/>
      <c r="AW729" s="5"/>
    </row>
    <row r="730" spans="1:49">
      <c r="A730" s="5"/>
      <c r="L730" s="154"/>
      <c r="T730" s="5"/>
      <c r="Y730" s="5"/>
      <c r="AF730" s="5"/>
      <c r="AW730" s="5"/>
    </row>
    <row r="731" spans="1:49">
      <c r="A731" s="5"/>
      <c r="L731" s="154"/>
      <c r="T731" s="5"/>
      <c r="Y731" s="5"/>
      <c r="AF731" s="5"/>
      <c r="AW731" s="5"/>
    </row>
    <row r="732" spans="1:49">
      <c r="A732" s="5"/>
      <c r="L732" s="154"/>
      <c r="T732" s="5"/>
      <c r="Y732" s="5"/>
      <c r="AF732" s="5"/>
      <c r="AW732" s="5"/>
    </row>
    <row r="733" spans="1:49">
      <c r="A733" s="5"/>
      <c r="L733" s="154"/>
      <c r="T733" s="5"/>
      <c r="Y733" s="5"/>
      <c r="AF733" s="5"/>
      <c r="AW733" s="5"/>
    </row>
    <row r="734" spans="1:49">
      <c r="A734" s="5"/>
      <c r="L734" s="154"/>
      <c r="T734" s="5"/>
      <c r="Y734" s="5"/>
      <c r="AF734" s="5"/>
      <c r="AW734" s="5"/>
    </row>
    <row r="735" spans="1:49">
      <c r="A735" s="5"/>
      <c r="L735" s="154"/>
      <c r="T735" s="5"/>
      <c r="Y735" s="5"/>
      <c r="AF735" s="5"/>
      <c r="AW735" s="5"/>
    </row>
    <row r="736" spans="1:49">
      <c r="A736" s="5"/>
      <c r="L736" s="154"/>
      <c r="T736" s="5"/>
      <c r="Y736" s="5"/>
      <c r="AF736" s="5"/>
      <c r="AW736" s="5"/>
    </row>
    <row r="737" spans="1:49">
      <c r="A737" s="5"/>
      <c r="L737" s="154"/>
      <c r="T737" s="5"/>
      <c r="Y737" s="5"/>
      <c r="AF737" s="5"/>
      <c r="AW737" s="5"/>
    </row>
    <row r="738" spans="1:49">
      <c r="A738" s="5"/>
      <c r="L738" s="154"/>
      <c r="T738" s="5"/>
      <c r="Y738" s="5"/>
      <c r="AF738" s="5"/>
      <c r="AW738" s="5"/>
    </row>
    <row r="739" spans="1:49">
      <c r="A739" s="5"/>
      <c r="L739" s="154"/>
      <c r="T739" s="5"/>
      <c r="Y739" s="5"/>
      <c r="AF739" s="5"/>
      <c r="AW739" s="5"/>
    </row>
    <row r="740" spans="1:49">
      <c r="A740" s="5"/>
      <c r="L740" s="154"/>
      <c r="T740" s="5"/>
      <c r="Y740" s="5"/>
      <c r="AF740" s="5"/>
      <c r="AW740" s="5"/>
    </row>
    <row r="741" spans="1:49">
      <c r="A741" s="5"/>
      <c r="L741" s="154"/>
      <c r="T741" s="5"/>
      <c r="Y741" s="5"/>
      <c r="AF741" s="5"/>
      <c r="AW741" s="5"/>
    </row>
    <row r="742" spans="1:49">
      <c r="A742" s="5"/>
      <c r="L742" s="154"/>
      <c r="T742" s="5"/>
      <c r="Y742" s="5"/>
      <c r="AF742" s="5"/>
      <c r="AW742" s="5"/>
    </row>
    <row r="743" spans="1:49">
      <c r="A743" s="5"/>
      <c r="L743" s="154"/>
      <c r="T743" s="5"/>
      <c r="Y743" s="5"/>
      <c r="AF743" s="5"/>
      <c r="AW743" s="5"/>
    </row>
    <row r="744" spans="1:49">
      <c r="A744" s="5"/>
      <c r="L744" s="154"/>
      <c r="T744" s="5"/>
      <c r="Y744" s="5"/>
      <c r="AF744" s="5"/>
      <c r="AW744" s="5"/>
    </row>
    <row r="745" spans="1:49">
      <c r="A745" s="5"/>
      <c r="L745" s="154"/>
      <c r="T745" s="5"/>
      <c r="Y745" s="5"/>
      <c r="AF745" s="5"/>
      <c r="AW745" s="5"/>
    </row>
    <row r="746" spans="1:49">
      <c r="A746" s="5"/>
      <c r="L746" s="154"/>
      <c r="T746" s="5"/>
      <c r="Y746" s="5"/>
      <c r="AF746" s="5"/>
      <c r="AW746" s="5"/>
    </row>
    <row r="747" spans="1:49">
      <c r="A747" s="5"/>
      <c r="L747" s="154"/>
      <c r="T747" s="5"/>
      <c r="Y747" s="5"/>
      <c r="AF747" s="5"/>
      <c r="AW747" s="5"/>
    </row>
    <row r="748" spans="1:49">
      <c r="A748" s="5"/>
      <c r="L748" s="154"/>
      <c r="T748" s="5"/>
      <c r="Y748" s="5"/>
      <c r="AF748" s="5"/>
      <c r="AW748" s="5"/>
    </row>
    <row r="749" spans="1:49">
      <c r="A749" s="5"/>
      <c r="L749" s="154"/>
      <c r="T749" s="5"/>
      <c r="Y749" s="5"/>
      <c r="AF749" s="5"/>
      <c r="AW749" s="5"/>
    </row>
    <row r="750" spans="1:49">
      <c r="A750" s="5"/>
      <c r="L750" s="154"/>
      <c r="T750" s="5"/>
      <c r="Y750" s="5"/>
      <c r="AF750" s="5"/>
      <c r="AW750" s="5"/>
    </row>
    <row r="751" spans="1:49">
      <c r="A751" s="5"/>
      <c r="L751" s="154"/>
      <c r="T751" s="5"/>
      <c r="Y751" s="5"/>
      <c r="AF751" s="5"/>
      <c r="AW751" s="5"/>
    </row>
    <row r="752" spans="1:49">
      <c r="A752" s="5"/>
      <c r="L752" s="154"/>
      <c r="T752" s="5"/>
      <c r="Y752" s="5"/>
      <c r="AF752" s="5"/>
      <c r="AW752" s="5"/>
    </row>
    <row r="753" spans="1:49">
      <c r="A753" s="5"/>
      <c r="L753" s="154"/>
      <c r="T753" s="5"/>
      <c r="Y753" s="5"/>
      <c r="AF753" s="5"/>
      <c r="AW753" s="5"/>
    </row>
    <row r="754" spans="1:49">
      <c r="A754" s="5"/>
      <c r="L754" s="154"/>
      <c r="T754" s="5"/>
      <c r="Y754" s="5"/>
      <c r="AF754" s="5"/>
      <c r="AW754" s="5"/>
    </row>
    <row r="755" spans="1:49">
      <c r="A755" s="5"/>
      <c r="L755" s="154"/>
      <c r="T755" s="5"/>
      <c r="Y755" s="5"/>
      <c r="AF755" s="5"/>
      <c r="AW755" s="5"/>
    </row>
    <row r="756" spans="1:49">
      <c r="A756" s="5"/>
      <c r="L756" s="154"/>
      <c r="T756" s="5"/>
      <c r="Y756" s="5"/>
      <c r="AF756" s="5"/>
      <c r="AW756" s="5"/>
    </row>
    <row r="757" spans="1:49">
      <c r="A757" s="5"/>
      <c r="L757" s="154"/>
      <c r="T757" s="5"/>
      <c r="Y757" s="5"/>
      <c r="AF757" s="5"/>
      <c r="AW757" s="5"/>
    </row>
    <row r="758" spans="1:49">
      <c r="A758" s="5"/>
      <c r="L758" s="154"/>
      <c r="T758" s="5"/>
      <c r="Y758" s="5"/>
      <c r="AF758" s="5"/>
      <c r="AW758" s="5"/>
    </row>
    <row r="759" spans="1:49">
      <c r="A759" s="5"/>
      <c r="L759" s="154"/>
      <c r="T759" s="5"/>
      <c r="Y759" s="5"/>
      <c r="AF759" s="5"/>
      <c r="AW759" s="5"/>
    </row>
    <row r="760" spans="1:49">
      <c r="A760" s="5"/>
      <c r="L760" s="154"/>
      <c r="T760" s="5"/>
      <c r="Y760" s="5"/>
      <c r="AF760" s="5"/>
      <c r="AW760" s="5"/>
    </row>
    <row r="761" spans="1:49">
      <c r="A761" s="5"/>
      <c r="L761" s="154"/>
      <c r="T761" s="5"/>
      <c r="Y761" s="5"/>
      <c r="AF761" s="5"/>
      <c r="AW761" s="5"/>
    </row>
    <row r="762" spans="1:49">
      <c r="A762" s="5"/>
      <c r="L762" s="154"/>
      <c r="T762" s="5"/>
      <c r="Y762" s="5"/>
      <c r="AF762" s="5"/>
      <c r="AW762" s="5"/>
    </row>
    <row r="763" spans="1:49">
      <c r="A763" s="5"/>
      <c r="L763" s="154"/>
      <c r="T763" s="5"/>
      <c r="Y763" s="5"/>
      <c r="AF763" s="5"/>
      <c r="AW763" s="5"/>
    </row>
    <row r="764" spans="1:49">
      <c r="A764" s="5"/>
      <c r="L764" s="154"/>
      <c r="T764" s="5"/>
      <c r="Y764" s="5"/>
      <c r="AF764" s="5"/>
      <c r="AW764" s="5"/>
    </row>
    <row r="765" spans="1:49">
      <c r="A765" s="5"/>
      <c r="L765" s="154"/>
      <c r="T765" s="5"/>
      <c r="Y765" s="5"/>
      <c r="AF765" s="5"/>
      <c r="AW765" s="5"/>
    </row>
    <row r="766" spans="1:49">
      <c r="A766" s="5"/>
      <c r="L766" s="154"/>
      <c r="T766" s="5"/>
      <c r="Y766" s="5"/>
      <c r="AF766" s="5"/>
      <c r="AW766" s="5"/>
    </row>
    <row r="767" spans="1:49">
      <c r="A767" s="5"/>
      <c r="L767" s="154"/>
      <c r="T767" s="5"/>
      <c r="Y767" s="5"/>
      <c r="AF767" s="5"/>
      <c r="AW767" s="5"/>
    </row>
    <row r="768" spans="1:49">
      <c r="A768" s="5"/>
      <c r="L768" s="154"/>
      <c r="T768" s="5"/>
      <c r="Y768" s="5"/>
      <c r="AF768" s="5"/>
      <c r="AW768" s="5"/>
    </row>
    <row r="769" spans="1:49">
      <c r="A769" s="5"/>
      <c r="L769" s="154"/>
      <c r="T769" s="5"/>
      <c r="Y769" s="5"/>
      <c r="AF769" s="5"/>
      <c r="AW769" s="5"/>
    </row>
    <row r="770" spans="1:49">
      <c r="A770" s="5"/>
      <c r="L770" s="154"/>
      <c r="T770" s="5"/>
      <c r="Y770" s="5"/>
      <c r="AF770" s="5"/>
      <c r="AW770" s="5"/>
    </row>
    <row r="771" spans="1:49">
      <c r="A771" s="5"/>
      <c r="L771" s="154"/>
      <c r="T771" s="5"/>
      <c r="Y771" s="5"/>
      <c r="AF771" s="5"/>
      <c r="AW771" s="5"/>
    </row>
    <row r="772" spans="1:49">
      <c r="A772" s="5"/>
      <c r="L772" s="154"/>
      <c r="T772" s="5"/>
      <c r="Y772" s="5"/>
      <c r="AF772" s="5"/>
      <c r="AW772" s="5"/>
    </row>
    <row r="773" spans="1:49">
      <c r="A773" s="5"/>
      <c r="L773" s="154"/>
      <c r="T773" s="5"/>
      <c r="Y773" s="5"/>
      <c r="AF773" s="5"/>
      <c r="AW773" s="5"/>
    </row>
    <row r="774" spans="1:49">
      <c r="A774" s="5"/>
      <c r="L774" s="154"/>
      <c r="T774" s="5"/>
      <c r="Y774" s="5"/>
      <c r="AF774" s="5"/>
      <c r="AW774" s="5"/>
    </row>
    <row r="775" spans="1:49">
      <c r="A775" s="5"/>
      <c r="L775" s="154"/>
      <c r="T775" s="5"/>
      <c r="Y775" s="5"/>
      <c r="AF775" s="5"/>
      <c r="AW775" s="5"/>
    </row>
    <row r="776" spans="1:49">
      <c r="A776" s="5"/>
      <c r="L776" s="154"/>
      <c r="T776" s="5"/>
      <c r="Y776" s="5"/>
      <c r="AF776" s="5"/>
      <c r="AW776" s="5"/>
    </row>
    <row r="777" spans="1:49">
      <c r="A777" s="5"/>
      <c r="L777" s="154"/>
      <c r="T777" s="5"/>
      <c r="Y777" s="5"/>
      <c r="AF777" s="5"/>
      <c r="AW777" s="5"/>
    </row>
    <row r="778" spans="1:49">
      <c r="A778" s="5"/>
      <c r="L778" s="154"/>
      <c r="T778" s="5"/>
      <c r="Y778" s="5"/>
      <c r="AF778" s="5"/>
      <c r="AW778" s="5"/>
    </row>
    <row r="779" spans="1:49">
      <c r="A779" s="5"/>
      <c r="L779" s="154"/>
      <c r="T779" s="5"/>
      <c r="Y779" s="5"/>
      <c r="AF779" s="5"/>
      <c r="AW779" s="5"/>
    </row>
    <row r="780" spans="1:49">
      <c r="A780" s="5"/>
      <c r="L780" s="154"/>
      <c r="T780" s="5"/>
      <c r="Y780" s="5"/>
      <c r="AF780" s="5"/>
      <c r="AW780" s="5"/>
    </row>
    <row r="781" spans="1:49">
      <c r="A781" s="5"/>
      <c r="L781" s="154"/>
      <c r="T781" s="5"/>
      <c r="Y781" s="5"/>
      <c r="AF781" s="5"/>
      <c r="AW781" s="5"/>
    </row>
    <row r="782" spans="1:49">
      <c r="A782" s="5"/>
      <c r="L782" s="154"/>
      <c r="T782" s="5"/>
      <c r="Y782" s="5"/>
      <c r="AF782" s="5"/>
      <c r="AW782" s="5"/>
    </row>
    <row r="783" spans="1:49">
      <c r="A783" s="5"/>
      <c r="L783" s="154"/>
      <c r="T783" s="5"/>
      <c r="Y783" s="5"/>
      <c r="AF783" s="5"/>
      <c r="AW783" s="5"/>
    </row>
    <row r="784" spans="1:49">
      <c r="A784" s="5"/>
      <c r="L784" s="154"/>
      <c r="T784" s="5"/>
      <c r="Y784" s="5"/>
      <c r="AF784" s="5"/>
      <c r="AW784" s="5"/>
    </row>
    <row r="785" spans="1:49">
      <c r="A785" s="5"/>
      <c r="L785" s="154"/>
      <c r="T785" s="5"/>
      <c r="Y785" s="5"/>
      <c r="AF785" s="5"/>
      <c r="AW785" s="5"/>
    </row>
    <row r="786" spans="1:49">
      <c r="A786" s="5"/>
      <c r="L786" s="154"/>
      <c r="T786" s="5"/>
      <c r="Y786" s="5"/>
      <c r="AF786" s="5"/>
      <c r="AW786" s="5"/>
    </row>
    <row r="787" spans="1:49">
      <c r="A787" s="5"/>
      <c r="L787" s="154"/>
      <c r="T787" s="5"/>
      <c r="Y787" s="5"/>
      <c r="AF787" s="5"/>
      <c r="AW787" s="5"/>
    </row>
    <row r="788" spans="1:49">
      <c r="A788" s="5"/>
      <c r="L788" s="154"/>
      <c r="T788" s="5"/>
      <c r="Y788" s="5"/>
      <c r="AF788" s="5"/>
      <c r="AW788" s="5"/>
    </row>
    <row r="789" spans="1:49">
      <c r="A789" s="5"/>
      <c r="L789" s="154"/>
      <c r="T789" s="5"/>
      <c r="Y789" s="5"/>
      <c r="AF789" s="5"/>
      <c r="AW789" s="5"/>
    </row>
    <row r="790" spans="1:49">
      <c r="A790" s="5"/>
      <c r="L790" s="154"/>
      <c r="T790" s="5"/>
      <c r="Y790" s="5"/>
      <c r="AF790" s="5"/>
      <c r="AW790" s="5"/>
    </row>
    <row r="791" spans="1:49">
      <c r="A791" s="5"/>
      <c r="L791" s="154"/>
      <c r="T791" s="5"/>
      <c r="Y791" s="5"/>
      <c r="AF791" s="5"/>
      <c r="AW791" s="5"/>
    </row>
    <row r="792" spans="1:49">
      <c r="A792" s="5"/>
      <c r="L792" s="154"/>
      <c r="T792" s="5"/>
      <c r="Y792" s="5"/>
      <c r="AF792" s="5"/>
      <c r="AW792" s="5"/>
    </row>
    <row r="793" spans="1:49">
      <c r="A793" s="5"/>
      <c r="L793" s="154"/>
      <c r="T793" s="5"/>
      <c r="Y793" s="5"/>
      <c r="AF793" s="5"/>
      <c r="AW793" s="5"/>
    </row>
    <row r="794" spans="1:49">
      <c r="A794" s="5"/>
      <c r="L794" s="154"/>
      <c r="T794" s="5"/>
      <c r="Y794" s="5"/>
      <c r="AF794" s="5"/>
      <c r="AW794" s="5"/>
    </row>
    <row r="795" spans="1:49">
      <c r="A795" s="5"/>
      <c r="L795" s="154"/>
      <c r="T795" s="5"/>
      <c r="Y795" s="5"/>
      <c r="AF795" s="5"/>
      <c r="AW795" s="5"/>
    </row>
    <row r="796" spans="1:49">
      <c r="A796" s="5"/>
      <c r="L796" s="154"/>
      <c r="T796" s="5"/>
      <c r="Y796" s="5"/>
      <c r="AF796" s="5"/>
      <c r="AW796" s="5"/>
    </row>
    <row r="797" spans="1:49">
      <c r="A797" s="5"/>
      <c r="L797" s="154"/>
      <c r="T797" s="5"/>
      <c r="Y797" s="5"/>
      <c r="AF797" s="5"/>
      <c r="AW797" s="5"/>
    </row>
    <row r="798" spans="1:49">
      <c r="A798" s="5"/>
      <c r="L798" s="154"/>
      <c r="T798" s="5"/>
      <c r="Y798" s="5"/>
      <c r="AF798" s="5"/>
      <c r="AW798" s="5"/>
    </row>
    <row r="799" spans="1:49">
      <c r="A799" s="5"/>
      <c r="L799" s="154"/>
      <c r="T799" s="5"/>
      <c r="Y799" s="5"/>
      <c r="AF799" s="5"/>
      <c r="AW799" s="5"/>
    </row>
    <row r="800" spans="1:49">
      <c r="A800" s="5"/>
      <c r="L800" s="154"/>
      <c r="T800" s="5"/>
      <c r="Y800" s="5"/>
      <c r="AF800" s="5"/>
      <c r="AW800" s="5"/>
    </row>
    <row r="801" spans="1:49">
      <c r="A801" s="5"/>
      <c r="L801" s="154"/>
      <c r="T801" s="5"/>
      <c r="Y801" s="5"/>
      <c r="AF801" s="5"/>
      <c r="AW801" s="5"/>
    </row>
    <row r="802" spans="1:49">
      <c r="A802" s="5"/>
      <c r="L802" s="154"/>
      <c r="T802" s="5"/>
      <c r="Y802" s="5"/>
      <c r="AF802" s="5"/>
      <c r="AW802" s="5"/>
    </row>
    <row r="803" spans="1:49">
      <c r="A803" s="5"/>
      <c r="L803" s="154"/>
      <c r="T803" s="5"/>
      <c r="Y803" s="5"/>
      <c r="AF803" s="5"/>
      <c r="AW803" s="5"/>
    </row>
    <row r="804" spans="1:49">
      <c r="A804" s="5"/>
      <c r="L804" s="154"/>
      <c r="T804" s="5"/>
      <c r="Y804" s="5"/>
      <c r="AF804" s="5"/>
      <c r="AW804" s="5"/>
    </row>
    <row r="805" spans="1:49">
      <c r="A805" s="5"/>
      <c r="L805" s="154"/>
      <c r="T805" s="5"/>
      <c r="Y805" s="5"/>
      <c r="AF805" s="5"/>
      <c r="AW805" s="5"/>
    </row>
    <row r="806" spans="1:49">
      <c r="A806" s="5"/>
      <c r="L806" s="154"/>
      <c r="T806" s="5"/>
      <c r="Y806" s="5"/>
      <c r="AF806" s="5"/>
      <c r="AW806" s="5"/>
    </row>
    <row r="807" spans="1:49">
      <c r="A807" s="5"/>
      <c r="L807" s="154"/>
      <c r="T807" s="5"/>
      <c r="Y807" s="5"/>
      <c r="AF807" s="5"/>
      <c r="AW807" s="5"/>
    </row>
    <row r="808" spans="1:49">
      <c r="A808" s="5"/>
      <c r="L808" s="154"/>
      <c r="T808" s="5"/>
      <c r="Y808" s="5"/>
      <c r="AF808" s="5"/>
      <c r="AW808" s="5"/>
    </row>
    <row r="809" spans="1:49">
      <c r="A809" s="5"/>
      <c r="L809" s="154"/>
      <c r="T809" s="5"/>
      <c r="Y809" s="5"/>
      <c r="AF809" s="5"/>
      <c r="AW809" s="5"/>
    </row>
    <row r="810" spans="1:49">
      <c r="A810" s="5"/>
      <c r="L810" s="154"/>
      <c r="T810" s="5"/>
      <c r="Y810" s="5"/>
      <c r="AF810" s="5"/>
      <c r="AW810" s="5"/>
    </row>
    <row r="811" spans="1:49">
      <c r="A811" s="5"/>
      <c r="L811" s="154"/>
      <c r="T811" s="5"/>
      <c r="Y811" s="5"/>
      <c r="AF811" s="5"/>
      <c r="AW811" s="5"/>
    </row>
    <row r="812" spans="1:49">
      <c r="A812" s="5"/>
      <c r="L812" s="154"/>
      <c r="T812" s="5"/>
      <c r="Y812" s="5"/>
      <c r="AF812" s="5"/>
      <c r="AW812" s="5"/>
    </row>
    <row r="813" spans="1:49">
      <c r="A813" s="5"/>
      <c r="L813" s="154"/>
      <c r="T813" s="5"/>
      <c r="Y813" s="5"/>
      <c r="AF813" s="5"/>
      <c r="AW813" s="5"/>
    </row>
    <row r="814" spans="1:49">
      <c r="A814" s="5"/>
      <c r="L814" s="154"/>
      <c r="T814" s="5"/>
      <c r="Y814" s="5"/>
      <c r="AF814" s="5"/>
      <c r="AW814" s="5"/>
    </row>
    <row r="815" spans="1:49">
      <c r="A815" s="5"/>
      <c r="L815" s="154"/>
      <c r="T815" s="5"/>
      <c r="Y815" s="5"/>
      <c r="AF815" s="5"/>
      <c r="AW815" s="5"/>
    </row>
    <row r="816" spans="1:49">
      <c r="A816" s="5"/>
      <c r="L816" s="154"/>
      <c r="T816" s="5"/>
      <c r="Y816" s="5"/>
      <c r="AF816" s="5"/>
      <c r="AW816" s="5"/>
    </row>
    <row r="817" spans="1:49">
      <c r="A817" s="5"/>
      <c r="L817" s="154"/>
      <c r="T817" s="5"/>
      <c r="Y817" s="5"/>
      <c r="AF817" s="5"/>
      <c r="AW817" s="5"/>
    </row>
    <row r="818" spans="1:49">
      <c r="A818" s="5"/>
      <c r="L818" s="154"/>
      <c r="T818" s="5"/>
      <c r="Y818" s="5"/>
      <c r="AF818" s="5"/>
      <c r="AW818" s="5"/>
    </row>
    <row r="819" spans="1:49">
      <c r="A819" s="5"/>
      <c r="L819" s="154"/>
      <c r="T819" s="5"/>
      <c r="Y819" s="5"/>
      <c r="AF819" s="5"/>
      <c r="AW819" s="5"/>
    </row>
    <row r="820" spans="1:49">
      <c r="A820" s="5"/>
      <c r="L820" s="154"/>
      <c r="T820" s="5"/>
      <c r="Y820" s="5"/>
      <c r="AF820" s="5"/>
      <c r="AW820" s="5"/>
    </row>
    <row r="821" spans="1:49">
      <c r="A821" s="5"/>
      <c r="L821" s="154"/>
      <c r="T821" s="5"/>
      <c r="Y821" s="5"/>
      <c r="AF821" s="5"/>
      <c r="AW821" s="5"/>
    </row>
    <row r="822" spans="1:49">
      <c r="A822" s="5"/>
      <c r="L822" s="154"/>
      <c r="T822" s="5"/>
      <c r="Y822" s="5"/>
      <c r="AF822" s="5"/>
      <c r="AW822" s="5"/>
    </row>
    <row r="823" spans="1:49">
      <c r="A823" s="5"/>
      <c r="L823" s="154"/>
      <c r="T823" s="5"/>
      <c r="Y823" s="5"/>
      <c r="AF823" s="5"/>
      <c r="AW823" s="5"/>
    </row>
    <row r="824" spans="1:49">
      <c r="A824" s="5"/>
      <c r="L824" s="154"/>
      <c r="T824" s="5"/>
      <c r="Y824" s="5"/>
      <c r="AF824" s="5"/>
      <c r="AW824" s="5"/>
    </row>
    <row r="825" spans="1:49">
      <c r="A825" s="5"/>
      <c r="L825" s="154"/>
      <c r="T825" s="5"/>
      <c r="Y825" s="5"/>
      <c r="AF825" s="5"/>
      <c r="AW825" s="5"/>
    </row>
    <row r="826" spans="1:49">
      <c r="A826" s="5"/>
      <c r="L826" s="154"/>
      <c r="T826" s="5"/>
      <c r="Y826" s="5"/>
      <c r="AF826" s="5"/>
      <c r="AW826" s="5"/>
    </row>
    <row r="827" spans="1:49">
      <c r="A827" s="5"/>
      <c r="L827" s="154"/>
      <c r="T827" s="5"/>
      <c r="Y827" s="5"/>
      <c r="AF827" s="5"/>
      <c r="AW827" s="5"/>
    </row>
    <row r="828" spans="1:49">
      <c r="A828" s="5"/>
      <c r="L828" s="154"/>
      <c r="T828" s="5"/>
      <c r="Y828" s="5"/>
      <c r="AF828" s="5"/>
      <c r="AW828" s="5"/>
    </row>
    <row r="829" spans="1:49">
      <c r="A829" s="5"/>
      <c r="L829" s="154"/>
      <c r="T829" s="5"/>
      <c r="Y829" s="5"/>
      <c r="AF829" s="5"/>
      <c r="AW829" s="5"/>
    </row>
    <row r="830" spans="1:49">
      <c r="A830" s="5"/>
      <c r="L830" s="154"/>
      <c r="T830" s="5"/>
      <c r="Y830" s="5"/>
      <c r="AF830" s="5"/>
      <c r="AW830" s="5"/>
    </row>
    <row r="831" spans="1:49">
      <c r="A831" s="5"/>
      <c r="L831" s="154"/>
      <c r="T831" s="5"/>
      <c r="Y831" s="5"/>
      <c r="AF831" s="5"/>
      <c r="AW831" s="5"/>
    </row>
    <row r="832" spans="1:49">
      <c r="A832" s="5"/>
      <c r="L832" s="154"/>
      <c r="T832" s="5"/>
      <c r="Y832" s="5"/>
      <c r="AF832" s="5"/>
      <c r="AW832" s="5"/>
    </row>
    <row r="833" spans="1:49">
      <c r="A833" s="5"/>
      <c r="L833" s="154"/>
      <c r="T833" s="5"/>
      <c r="Y833" s="5"/>
      <c r="AF833" s="5"/>
      <c r="AW833" s="5"/>
    </row>
    <row r="834" spans="1:49">
      <c r="A834" s="5"/>
      <c r="L834" s="154"/>
      <c r="T834" s="5"/>
      <c r="Y834" s="5"/>
      <c r="AF834" s="5"/>
      <c r="AW834" s="5"/>
    </row>
    <row r="835" spans="1:49">
      <c r="A835" s="5"/>
      <c r="L835" s="154"/>
      <c r="T835" s="5"/>
      <c r="Y835" s="5"/>
      <c r="AF835" s="5"/>
      <c r="AW835" s="5"/>
    </row>
    <row r="836" spans="1:49">
      <c r="A836" s="5"/>
      <c r="L836" s="154"/>
      <c r="T836" s="5"/>
      <c r="Y836" s="5"/>
      <c r="AF836" s="5"/>
      <c r="AW836" s="5"/>
    </row>
    <row r="837" spans="1:49">
      <c r="A837" s="5"/>
      <c r="L837" s="154"/>
      <c r="T837" s="5"/>
      <c r="Y837" s="5"/>
      <c r="AF837" s="5"/>
      <c r="AW837" s="5"/>
    </row>
    <row r="838" spans="1:49">
      <c r="A838" s="5"/>
      <c r="L838" s="154"/>
      <c r="T838" s="5"/>
      <c r="Y838" s="5"/>
      <c r="AF838" s="5"/>
      <c r="AW838" s="5"/>
    </row>
    <row r="839" spans="1:49">
      <c r="A839" s="5"/>
      <c r="L839" s="154"/>
      <c r="T839" s="5"/>
      <c r="Y839" s="5"/>
      <c r="AF839" s="5"/>
      <c r="AW839" s="5"/>
    </row>
    <row r="840" spans="1:49">
      <c r="A840" s="5"/>
      <c r="L840" s="154"/>
      <c r="T840" s="5"/>
      <c r="Y840" s="5"/>
      <c r="AF840" s="5"/>
      <c r="AW840" s="5"/>
    </row>
    <row r="841" spans="1:49">
      <c r="A841" s="5"/>
      <c r="L841" s="154"/>
      <c r="T841" s="5"/>
      <c r="Y841" s="5"/>
      <c r="AF841" s="5"/>
      <c r="AW841" s="5"/>
    </row>
    <row r="842" spans="1:49">
      <c r="A842" s="5"/>
      <c r="L842" s="154"/>
      <c r="T842" s="5"/>
      <c r="Y842" s="5"/>
      <c r="AF842" s="5"/>
      <c r="AW842" s="5"/>
    </row>
    <row r="843" spans="1:49">
      <c r="A843" s="5"/>
      <c r="L843" s="154"/>
      <c r="T843" s="5"/>
      <c r="Y843" s="5"/>
      <c r="AF843" s="5"/>
      <c r="AW843" s="5"/>
    </row>
    <row r="844" spans="1:49">
      <c r="A844" s="5"/>
      <c r="L844" s="154"/>
      <c r="T844" s="5"/>
      <c r="Y844" s="5"/>
      <c r="AF844" s="5"/>
      <c r="AW844" s="5"/>
    </row>
    <row r="845" spans="1:49">
      <c r="A845" s="5"/>
      <c r="L845" s="154"/>
      <c r="T845" s="5"/>
      <c r="Y845" s="5"/>
      <c r="AF845" s="5"/>
      <c r="AW845" s="5"/>
    </row>
    <row r="846" spans="1:49">
      <c r="A846" s="5"/>
      <c r="L846" s="154"/>
      <c r="T846" s="5"/>
      <c r="Y846" s="5"/>
      <c r="AF846" s="5"/>
      <c r="AW846" s="5"/>
    </row>
    <row r="847" spans="1:49">
      <c r="A847" s="5"/>
      <c r="L847" s="154"/>
      <c r="T847" s="5"/>
      <c r="Y847" s="5"/>
      <c r="AF847" s="5"/>
      <c r="AW847" s="5"/>
    </row>
    <row r="848" spans="1:49">
      <c r="A848" s="5"/>
      <c r="L848" s="154"/>
      <c r="T848" s="5"/>
      <c r="Y848" s="5"/>
      <c r="AF848" s="5"/>
      <c r="AW848" s="5"/>
    </row>
    <row r="849" spans="1:49">
      <c r="A849" s="5"/>
      <c r="L849" s="154"/>
      <c r="T849" s="5"/>
      <c r="Y849" s="5"/>
      <c r="AF849" s="5"/>
      <c r="AW849" s="5"/>
    </row>
    <row r="850" spans="1:49">
      <c r="A850" s="5"/>
      <c r="L850" s="154"/>
      <c r="T850" s="5"/>
      <c r="Y850" s="5"/>
      <c r="AF850" s="5"/>
      <c r="AW850" s="5"/>
    </row>
    <row r="851" spans="1:49">
      <c r="A851" s="5"/>
      <c r="L851" s="154"/>
      <c r="T851" s="5"/>
      <c r="Y851" s="5"/>
      <c r="AF851" s="5"/>
      <c r="AW851" s="5"/>
    </row>
    <row r="852" spans="1:49">
      <c r="A852" s="5"/>
      <c r="L852" s="154"/>
      <c r="T852" s="5"/>
      <c r="Y852" s="5"/>
      <c r="AF852" s="5"/>
      <c r="AW852" s="5"/>
    </row>
    <row r="853" spans="1:49">
      <c r="A853" s="5"/>
      <c r="L853" s="154"/>
      <c r="T853" s="5"/>
      <c r="Y853" s="5"/>
      <c r="AF853" s="5"/>
      <c r="AW853" s="5"/>
    </row>
    <row r="854" spans="1:49">
      <c r="A854" s="5"/>
      <c r="L854" s="154"/>
      <c r="T854" s="5"/>
      <c r="Y854" s="5"/>
      <c r="AF854" s="5"/>
      <c r="AW854" s="5"/>
    </row>
    <row r="855" spans="1:49">
      <c r="A855" s="5"/>
      <c r="L855" s="154"/>
      <c r="T855" s="5"/>
      <c r="Y855" s="5"/>
      <c r="AF855" s="5"/>
      <c r="AW855" s="5"/>
    </row>
    <row r="856" spans="1:49">
      <c r="A856" s="5"/>
      <c r="L856" s="154"/>
      <c r="T856" s="5"/>
      <c r="Y856" s="5"/>
      <c r="AF856" s="5"/>
      <c r="AW856" s="5"/>
    </row>
    <row r="857" spans="1:49">
      <c r="A857" s="5"/>
      <c r="L857" s="154"/>
      <c r="T857" s="5"/>
      <c r="Y857" s="5"/>
      <c r="AF857" s="5"/>
      <c r="AW857" s="5"/>
    </row>
    <row r="858" spans="1:49">
      <c r="A858" s="5"/>
      <c r="L858" s="154"/>
      <c r="T858" s="5"/>
      <c r="Y858" s="5"/>
      <c r="AF858" s="5"/>
      <c r="AW858" s="5"/>
    </row>
    <row r="859" spans="1:49">
      <c r="A859" s="5"/>
      <c r="L859" s="154"/>
      <c r="T859" s="5"/>
      <c r="Y859" s="5"/>
      <c r="AF859" s="5"/>
      <c r="AW859" s="5"/>
    </row>
    <row r="860" spans="1:49">
      <c r="A860" s="5"/>
      <c r="L860" s="154"/>
      <c r="T860" s="5"/>
      <c r="Y860" s="5"/>
      <c r="AF860" s="5"/>
      <c r="AW860" s="5"/>
    </row>
    <row r="861" spans="1:49">
      <c r="A861" s="5"/>
      <c r="L861" s="154"/>
      <c r="T861" s="5"/>
      <c r="Y861" s="5"/>
      <c r="AF861" s="5"/>
      <c r="AW861" s="5"/>
    </row>
    <row r="862" spans="1:49">
      <c r="A862" s="5"/>
      <c r="L862" s="154"/>
      <c r="T862" s="5"/>
      <c r="Y862" s="5"/>
      <c r="AF862" s="5"/>
      <c r="AW862" s="5"/>
    </row>
    <row r="863" spans="1:49">
      <c r="A863" s="5"/>
      <c r="L863" s="154"/>
      <c r="T863" s="5"/>
      <c r="Y863" s="5"/>
      <c r="AF863" s="5"/>
      <c r="AW863" s="5"/>
    </row>
    <row r="864" spans="1:49">
      <c r="A864" s="5"/>
      <c r="L864" s="154"/>
      <c r="T864" s="5"/>
      <c r="Y864" s="5"/>
      <c r="AF864" s="5"/>
      <c r="AW864" s="5"/>
    </row>
    <row r="865" spans="1:49">
      <c r="A865" s="5"/>
      <c r="L865" s="154"/>
      <c r="T865" s="5"/>
      <c r="Y865" s="5"/>
      <c r="AF865" s="5"/>
      <c r="AW865" s="5"/>
    </row>
    <row r="866" spans="1:49">
      <c r="A866" s="5"/>
      <c r="L866" s="154"/>
      <c r="T866" s="5"/>
      <c r="Y866" s="5"/>
      <c r="AF866" s="5"/>
      <c r="AW866" s="5"/>
    </row>
    <row r="867" spans="1:49">
      <c r="A867" s="5"/>
      <c r="L867" s="154"/>
      <c r="T867" s="5"/>
      <c r="Y867" s="5"/>
      <c r="AF867" s="5"/>
      <c r="AW867" s="5"/>
    </row>
    <row r="868" spans="1:49">
      <c r="A868" s="5"/>
      <c r="L868" s="154"/>
      <c r="T868" s="5"/>
      <c r="Y868" s="5"/>
      <c r="AF868" s="5"/>
      <c r="AW868" s="5"/>
    </row>
    <row r="869" spans="1:49">
      <c r="A869" s="5"/>
      <c r="L869" s="154"/>
      <c r="T869" s="5"/>
      <c r="Y869" s="5"/>
      <c r="AF869" s="5"/>
      <c r="AW869" s="5"/>
    </row>
    <row r="870" spans="1:49">
      <c r="A870" s="5"/>
      <c r="L870" s="154"/>
      <c r="T870" s="5"/>
      <c r="Y870" s="5"/>
      <c r="AF870" s="5"/>
      <c r="AW870" s="5"/>
    </row>
    <row r="871" spans="1:49">
      <c r="A871" s="5"/>
      <c r="L871" s="154"/>
      <c r="T871" s="5"/>
      <c r="Y871" s="5"/>
      <c r="AF871" s="5"/>
      <c r="AW871" s="5"/>
    </row>
    <row r="872" spans="1:49">
      <c r="A872" s="5"/>
      <c r="L872" s="154"/>
      <c r="T872" s="5"/>
      <c r="Y872" s="5"/>
      <c r="AF872" s="5"/>
      <c r="AW872" s="5"/>
    </row>
    <row r="873" spans="1:49">
      <c r="A873" s="5"/>
      <c r="L873" s="154"/>
      <c r="T873" s="5"/>
      <c r="Y873" s="5"/>
      <c r="AF873" s="5"/>
      <c r="AW873" s="5"/>
    </row>
    <row r="874" spans="1:49">
      <c r="A874" s="5"/>
      <c r="L874" s="154"/>
      <c r="T874" s="5"/>
      <c r="Y874" s="5"/>
      <c r="AF874" s="5"/>
      <c r="AW874" s="5"/>
    </row>
    <row r="875" spans="1:49">
      <c r="A875" s="5"/>
      <c r="L875" s="154"/>
      <c r="T875" s="5"/>
      <c r="Y875" s="5"/>
      <c r="AF875" s="5"/>
      <c r="AW875" s="5"/>
    </row>
    <row r="876" spans="1:49">
      <c r="A876" s="5"/>
      <c r="L876" s="154"/>
      <c r="T876" s="5"/>
      <c r="Y876" s="5"/>
      <c r="AF876" s="5"/>
      <c r="AW876" s="5"/>
    </row>
    <row r="877" spans="1:49">
      <c r="A877" s="5"/>
      <c r="L877" s="154"/>
      <c r="T877" s="5"/>
      <c r="Y877" s="5"/>
      <c r="AF877" s="5"/>
      <c r="AW877" s="5"/>
    </row>
    <row r="878" spans="1:49">
      <c r="A878" s="5"/>
      <c r="L878" s="154"/>
      <c r="T878" s="5"/>
      <c r="Y878" s="5"/>
      <c r="AF878" s="5"/>
      <c r="AW878" s="5"/>
    </row>
    <row r="879" spans="1:49">
      <c r="A879" s="5"/>
      <c r="L879" s="154"/>
      <c r="T879" s="5"/>
      <c r="Y879" s="5"/>
      <c r="AF879" s="5"/>
      <c r="AW879" s="5"/>
    </row>
    <row r="880" spans="1:49">
      <c r="A880" s="5"/>
      <c r="L880" s="154"/>
      <c r="T880" s="5"/>
      <c r="Y880" s="5"/>
      <c r="AF880" s="5"/>
      <c r="AW880" s="5"/>
    </row>
    <row r="881" spans="1:49">
      <c r="A881" s="5"/>
      <c r="L881" s="154"/>
      <c r="T881" s="5"/>
      <c r="Y881" s="5"/>
      <c r="AF881" s="5"/>
      <c r="AW881" s="5"/>
    </row>
    <row r="882" spans="1:49">
      <c r="A882" s="5"/>
      <c r="L882" s="154"/>
      <c r="T882" s="5"/>
      <c r="Y882" s="5"/>
      <c r="AF882" s="5"/>
      <c r="AW882" s="5"/>
    </row>
    <row r="883" spans="1:49">
      <c r="A883" s="5"/>
      <c r="L883" s="154"/>
      <c r="T883" s="5"/>
      <c r="Y883" s="5"/>
      <c r="AF883" s="5"/>
      <c r="AW883" s="5"/>
    </row>
    <row r="884" spans="1:49">
      <c r="A884" s="5"/>
      <c r="L884" s="154"/>
      <c r="T884" s="5"/>
      <c r="Y884" s="5"/>
      <c r="AF884" s="5"/>
      <c r="AW884" s="5"/>
    </row>
    <row r="885" spans="1:49">
      <c r="A885" s="5"/>
      <c r="L885" s="154"/>
      <c r="T885" s="5"/>
      <c r="Y885" s="5"/>
      <c r="AF885" s="5"/>
      <c r="AW885" s="5"/>
    </row>
    <row r="886" spans="1:49">
      <c r="A886" s="5"/>
      <c r="L886" s="154"/>
      <c r="T886" s="5"/>
      <c r="Y886" s="5"/>
      <c r="AF886" s="5"/>
      <c r="AW886" s="5"/>
    </row>
    <row r="887" spans="1:49">
      <c r="A887" s="5"/>
      <c r="L887" s="154"/>
      <c r="T887" s="5"/>
      <c r="Y887" s="5"/>
      <c r="AF887" s="5"/>
      <c r="AW887" s="5"/>
    </row>
    <row r="888" spans="1:49">
      <c r="A888" s="5"/>
      <c r="L888" s="154"/>
      <c r="T888" s="5"/>
      <c r="Y888" s="5"/>
      <c r="AF888" s="5"/>
      <c r="AW888" s="5"/>
    </row>
    <row r="889" spans="1:49">
      <c r="A889" s="5"/>
      <c r="L889" s="154"/>
      <c r="T889" s="5"/>
      <c r="Y889" s="5"/>
      <c r="AF889" s="5"/>
      <c r="AW889" s="5"/>
    </row>
    <row r="890" spans="1:49">
      <c r="A890" s="5"/>
      <c r="L890" s="154"/>
      <c r="T890" s="5"/>
      <c r="Y890" s="5"/>
      <c r="AF890" s="5"/>
      <c r="AW890" s="5"/>
    </row>
    <row r="891" spans="1:49">
      <c r="A891" s="5"/>
      <c r="L891" s="154"/>
      <c r="T891" s="5"/>
      <c r="Y891" s="5"/>
      <c r="AF891" s="5"/>
      <c r="AW891" s="5"/>
    </row>
    <row r="892" spans="1:49">
      <c r="A892" s="5"/>
      <c r="L892" s="154"/>
      <c r="T892" s="5"/>
      <c r="Y892" s="5"/>
      <c r="AF892" s="5"/>
      <c r="AW892" s="5"/>
    </row>
    <row r="893" spans="1:49">
      <c r="A893" s="5"/>
      <c r="L893" s="154"/>
      <c r="T893" s="5"/>
      <c r="Y893" s="5"/>
      <c r="AF893" s="5"/>
      <c r="AW893" s="5"/>
    </row>
    <row r="894" spans="1:49">
      <c r="A894" s="5"/>
      <c r="L894" s="154"/>
      <c r="T894" s="5"/>
      <c r="Y894" s="5"/>
      <c r="AF894" s="5"/>
      <c r="AW894" s="5"/>
    </row>
    <row r="895" spans="1:49">
      <c r="A895" s="5"/>
      <c r="L895" s="154"/>
      <c r="T895" s="5"/>
      <c r="Y895" s="5"/>
      <c r="AF895" s="5"/>
      <c r="AW895" s="5"/>
    </row>
    <row r="896" spans="1:49">
      <c r="A896" s="5"/>
      <c r="L896" s="154"/>
      <c r="T896" s="5"/>
      <c r="Y896" s="5"/>
      <c r="AF896" s="5"/>
      <c r="AW896" s="5"/>
    </row>
    <row r="897" spans="1:49">
      <c r="A897" s="5"/>
      <c r="L897" s="154"/>
      <c r="T897" s="5"/>
      <c r="Y897" s="5"/>
      <c r="AF897" s="5"/>
      <c r="AW897" s="5"/>
    </row>
    <row r="898" spans="1:49">
      <c r="A898" s="5"/>
      <c r="L898" s="154"/>
      <c r="T898" s="5"/>
      <c r="Y898" s="5"/>
      <c r="AF898" s="5"/>
      <c r="AW898" s="5"/>
    </row>
    <row r="899" spans="1:49">
      <c r="A899" s="5"/>
      <c r="L899" s="154"/>
      <c r="T899" s="5"/>
      <c r="Y899" s="5"/>
      <c r="AF899" s="5"/>
      <c r="AW899" s="5"/>
    </row>
    <row r="900" spans="1:49">
      <c r="A900" s="5"/>
      <c r="L900" s="154"/>
      <c r="T900" s="5"/>
      <c r="Y900" s="5"/>
      <c r="AF900" s="5"/>
      <c r="AW900" s="5"/>
    </row>
    <row r="901" spans="1:49">
      <c r="A901" s="5"/>
      <c r="L901" s="154"/>
      <c r="T901" s="5"/>
      <c r="Y901" s="5"/>
      <c r="AF901" s="5"/>
      <c r="AW901" s="5"/>
    </row>
    <row r="902" spans="1:49">
      <c r="A902" s="5"/>
      <c r="L902" s="154"/>
      <c r="T902" s="5"/>
      <c r="Y902" s="5"/>
      <c r="AF902" s="5"/>
      <c r="AW902" s="5"/>
    </row>
    <row r="903" spans="1:49">
      <c r="A903" s="5"/>
      <c r="L903" s="154"/>
      <c r="T903" s="5"/>
      <c r="Y903" s="5"/>
      <c r="AF903" s="5"/>
      <c r="AW903" s="5"/>
    </row>
    <row r="904" spans="1:49">
      <c r="A904" s="5"/>
      <c r="L904" s="154"/>
      <c r="T904" s="5"/>
      <c r="Y904" s="5"/>
      <c r="AF904" s="5"/>
      <c r="AW904" s="5"/>
    </row>
    <row r="905" spans="1:49">
      <c r="A905" s="5"/>
      <c r="L905" s="154"/>
      <c r="T905" s="5"/>
      <c r="Y905" s="5"/>
      <c r="AF905" s="5"/>
      <c r="AW905" s="5"/>
    </row>
    <row r="906" spans="1:49">
      <c r="A906" s="5"/>
      <c r="L906" s="154"/>
      <c r="T906" s="5"/>
      <c r="Y906" s="5"/>
      <c r="AF906" s="5"/>
      <c r="AW906" s="5"/>
    </row>
    <row r="907" spans="1:49">
      <c r="A907" s="5"/>
      <c r="L907" s="154"/>
      <c r="T907" s="5"/>
      <c r="Y907" s="5"/>
      <c r="AF907" s="5"/>
      <c r="AW907" s="5"/>
    </row>
    <row r="908" spans="1:49">
      <c r="A908" s="5"/>
      <c r="L908" s="154"/>
      <c r="T908" s="5"/>
      <c r="Y908" s="5"/>
      <c r="AF908" s="5"/>
      <c r="AW908" s="5"/>
    </row>
    <row r="909" spans="1:49">
      <c r="A909" s="5"/>
      <c r="L909" s="154"/>
      <c r="T909" s="5"/>
      <c r="Y909" s="5"/>
      <c r="AF909" s="5"/>
      <c r="AW909" s="5"/>
    </row>
    <row r="910" spans="1:49">
      <c r="A910" s="5"/>
      <c r="L910" s="154"/>
      <c r="T910" s="5"/>
      <c r="Y910" s="5"/>
      <c r="AF910" s="5"/>
      <c r="AW910" s="5"/>
    </row>
    <row r="911" spans="1:49">
      <c r="A911" s="5"/>
      <c r="L911" s="154"/>
      <c r="T911" s="5"/>
      <c r="Y911" s="5"/>
      <c r="AF911" s="5"/>
      <c r="AW911" s="5"/>
    </row>
    <row r="912" spans="1:49">
      <c r="A912" s="5"/>
      <c r="L912" s="154"/>
      <c r="T912" s="5"/>
      <c r="Y912" s="5"/>
      <c r="AF912" s="5"/>
      <c r="AW912" s="5"/>
    </row>
    <row r="913" spans="1:49">
      <c r="A913" s="5"/>
      <c r="L913" s="154"/>
      <c r="T913" s="5"/>
      <c r="Y913" s="5"/>
      <c r="AF913" s="5"/>
      <c r="AW913" s="5"/>
    </row>
    <row r="914" spans="1:49">
      <c r="A914" s="5"/>
      <c r="L914" s="154"/>
      <c r="T914" s="5"/>
      <c r="Y914" s="5"/>
      <c r="AF914" s="5"/>
      <c r="AW914" s="5"/>
    </row>
    <row r="915" spans="1:49">
      <c r="A915" s="5"/>
      <c r="L915" s="154"/>
      <c r="T915" s="5"/>
      <c r="Y915" s="5"/>
      <c r="AF915" s="5"/>
      <c r="AW915" s="5"/>
    </row>
    <row r="916" spans="1:49">
      <c r="A916" s="5"/>
      <c r="L916" s="154"/>
      <c r="T916" s="5"/>
      <c r="Y916" s="5"/>
      <c r="AF916" s="5"/>
      <c r="AW916" s="5"/>
    </row>
    <row r="917" spans="1:49">
      <c r="A917" s="5"/>
      <c r="L917" s="154"/>
      <c r="T917" s="5"/>
      <c r="Y917" s="5"/>
      <c r="AF917" s="5"/>
      <c r="AW917" s="5"/>
    </row>
    <row r="918" spans="1:49">
      <c r="A918" s="5"/>
      <c r="L918" s="154"/>
      <c r="T918" s="5"/>
      <c r="Y918" s="5"/>
      <c r="AF918" s="5"/>
      <c r="AW918" s="5"/>
    </row>
    <row r="919" spans="1:49">
      <c r="A919" s="5"/>
      <c r="L919" s="154"/>
      <c r="T919" s="5"/>
      <c r="Y919" s="5"/>
      <c r="AF919" s="5"/>
      <c r="AW919" s="5"/>
    </row>
    <row r="920" spans="1:49">
      <c r="A920" s="5"/>
      <c r="L920" s="154"/>
      <c r="T920" s="5"/>
      <c r="Y920" s="5"/>
      <c r="AF920" s="5"/>
      <c r="AW920" s="5"/>
    </row>
    <row r="921" spans="1:49">
      <c r="A921" s="5"/>
      <c r="L921" s="154"/>
      <c r="T921" s="5"/>
      <c r="Y921" s="5"/>
      <c r="AF921" s="5"/>
      <c r="AW921" s="5"/>
    </row>
    <row r="922" spans="1:49">
      <c r="A922" s="5"/>
      <c r="L922" s="154"/>
      <c r="T922" s="5"/>
      <c r="Y922" s="5"/>
      <c r="AF922" s="5"/>
      <c r="AW922" s="5"/>
    </row>
    <row r="923" spans="1:49">
      <c r="A923" s="5"/>
      <c r="L923" s="154"/>
      <c r="T923" s="5"/>
      <c r="Y923" s="5"/>
      <c r="AF923" s="5"/>
      <c r="AW923" s="5"/>
    </row>
    <row r="924" spans="1:49">
      <c r="A924" s="5"/>
      <c r="L924" s="154"/>
      <c r="T924" s="5"/>
      <c r="Y924" s="5"/>
      <c r="AF924" s="5"/>
      <c r="AW924" s="5"/>
    </row>
    <row r="925" spans="1:49">
      <c r="A925" s="5"/>
      <c r="L925" s="154"/>
      <c r="T925" s="5"/>
      <c r="Y925" s="5"/>
      <c r="AF925" s="5"/>
      <c r="AW925" s="5"/>
    </row>
    <row r="926" spans="1:49">
      <c r="A926" s="5"/>
      <c r="L926" s="154"/>
      <c r="T926" s="5"/>
      <c r="Y926" s="5"/>
      <c r="AF926" s="5"/>
      <c r="AW926" s="5"/>
    </row>
    <row r="927" spans="1:49">
      <c r="A927" s="5"/>
      <c r="L927" s="154"/>
      <c r="T927" s="5"/>
      <c r="Y927" s="5"/>
      <c r="AF927" s="5"/>
      <c r="AW927" s="5"/>
    </row>
    <row r="928" spans="1:49">
      <c r="A928" s="5"/>
      <c r="L928" s="154"/>
      <c r="T928" s="5"/>
      <c r="Y928" s="5"/>
      <c r="AF928" s="5"/>
      <c r="AW928" s="5"/>
    </row>
    <row r="929" spans="1:49">
      <c r="A929" s="5"/>
      <c r="L929" s="154"/>
      <c r="T929" s="5"/>
      <c r="Y929" s="5"/>
      <c r="AF929" s="5"/>
      <c r="AW929" s="5"/>
    </row>
    <row r="930" spans="1:49">
      <c r="A930" s="5"/>
      <c r="L930" s="154"/>
      <c r="T930" s="5"/>
      <c r="Y930" s="5"/>
      <c r="AF930" s="5"/>
      <c r="AW930" s="5"/>
    </row>
    <row r="931" spans="1:49">
      <c r="A931" s="5"/>
      <c r="L931" s="154"/>
      <c r="T931" s="5"/>
      <c r="Y931" s="5"/>
      <c r="AF931" s="5"/>
      <c r="AW931" s="5"/>
    </row>
    <row r="932" spans="1:49">
      <c r="A932" s="5"/>
      <c r="L932" s="154"/>
      <c r="T932" s="5"/>
      <c r="Y932" s="5"/>
      <c r="AF932" s="5"/>
      <c r="AW932" s="5"/>
    </row>
    <row r="933" spans="1:49">
      <c r="A933" s="5"/>
      <c r="L933" s="154"/>
      <c r="T933" s="5"/>
      <c r="Y933" s="5"/>
      <c r="AF933" s="5"/>
      <c r="AW933" s="5"/>
    </row>
    <row r="934" spans="1:49">
      <c r="A934" s="5"/>
      <c r="L934" s="154"/>
      <c r="T934" s="5"/>
      <c r="Y934" s="5"/>
      <c r="AF934" s="5"/>
      <c r="AW934" s="5"/>
    </row>
    <row r="935" spans="1:49">
      <c r="A935" s="5"/>
      <c r="L935" s="154"/>
      <c r="T935" s="5"/>
      <c r="Y935" s="5"/>
      <c r="AF935" s="5"/>
      <c r="AW935" s="5"/>
    </row>
    <row r="936" spans="1:49">
      <c r="A936" s="5"/>
      <c r="L936" s="154"/>
      <c r="T936" s="5"/>
      <c r="Y936" s="5"/>
      <c r="AF936" s="5"/>
      <c r="AW936" s="5"/>
    </row>
    <row r="937" spans="1:49">
      <c r="A937" s="5"/>
      <c r="L937" s="154"/>
      <c r="T937" s="5"/>
      <c r="Y937" s="5"/>
      <c r="AF937" s="5"/>
      <c r="AW937" s="5"/>
    </row>
    <row r="938" spans="1:49">
      <c r="A938" s="5"/>
      <c r="L938" s="154"/>
      <c r="T938" s="5"/>
      <c r="Y938" s="5"/>
      <c r="AF938" s="5"/>
      <c r="AW938" s="5"/>
    </row>
    <row r="939" spans="1:49">
      <c r="A939" s="5"/>
      <c r="L939" s="154"/>
      <c r="T939" s="5"/>
      <c r="Y939" s="5"/>
      <c r="AF939" s="5"/>
      <c r="AW939" s="5"/>
    </row>
    <row r="940" spans="1:49">
      <c r="A940" s="5"/>
      <c r="L940" s="154"/>
      <c r="T940" s="5"/>
      <c r="Y940" s="5"/>
      <c r="AF940" s="5"/>
      <c r="AW940" s="5"/>
    </row>
    <row r="941" spans="1:49">
      <c r="A941" s="5"/>
      <c r="L941" s="154"/>
      <c r="T941" s="5"/>
      <c r="Y941" s="5"/>
      <c r="AF941" s="5"/>
      <c r="AW941" s="5"/>
    </row>
    <row r="942" spans="1:49">
      <c r="A942" s="5"/>
      <c r="L942" s="154"/>
      <c r="T942" s="5"/>
      <c r="Y942" s="5"/>
      <c r="AF942" s="5"/>
      <c r="AW942" s="5"/>
    </row>
    <row r="943" spans="1:49">
      <c r="A943" s="5"/>
      <c r="L943" s="154"/>
      <c r="T943" s="5"/>
      <c r="Y943" s="5"/>
      <c r="AF943" s="5"/>
      <c r="AW943" s="5"/>
    </row>
    <row r="944" spans="1:49">
      <c r="A944" s="5"/>
      <c r="L944" s="154"/>
      <c r="T944" s="5"/>
      <c r="Y944" s="5"/>
      <c r="AF944" s="5"/>
      <c r="AW944" s="5"/>
    </row>
    <row r="945" spans="1:49">
      <c r="A945" s="5"/>
      <c r="L945" s="154"/>
      <c r="T945" s="5"/>
      <c r="Y945" s="5"/>
      <c r="AF945" s="5"/>
      <c r="AW945" s="5"/>
    </row>
    <row r="946" spans="1:49">
      <c r="A946" s="5"/>
      <c r="L946" s="154"/>
      <c r="T946" s="5"/>
      <c r="Y946" s="5"/>
      <c r="AF946" s="5"/>
      <c r="AW946" s="5"/>
    </row>
    <row r="947" spans="1:49">
      <c r="A947" s="5"/>
      <c r="L947" s="154"/>
      <c r="T947" s="5"/>
      <c r="Y947" s="5"/>
      <c r="AF947" s="5"/>
      <c r="AW947" s="5"/>
    </row>
    <row r="948" spans="1:49">
      <c r="A948" s="5"/>
      <c r="L948" s="154"/>
      <c r="T948" s="5"/>
      <c r="Y948" s="5"/>
      <c r="AF948" s="5"/>
      <c r="AW948" s="5"/>
    </row>
    <row r="949" spans="1:49">
      <c r="A949" s="5"/>
      <c r="L949" s="154"/>
      <c r="T949" s="5"/>
      <c r="Y949" s="5"/>
      <c r="AF949" s="5"/>
      <c r="AW949" s="5"/>
    </row>
    <row r="950" spans="1:49">
      <c r="A950" s="5"/>
      <c r="L950" s="154"/>
      <c r="T950" s="5"/>
      <c r="Y950" s="5"/>
      <c r="AF950" s="5"/>
      <c r="AW950" s="5"/>
    </row>
    <row r="951" spans="1:49">
      <c r="A951" s="5"/>
      <c r="L951" s="154"/>
      <c r="T951" s="5"/>
      <c r="Y951" s="5"/>
      <c r="AF951" s="5"/>
      <c r="AW951" s="5"/>
    </row>
    <row r="952" spans="1:49">
      <c r="A952" s="5"/>
      <c r="L952" s="154"/>
      <c r="T952" s="5"/>
      <c r="Y952" s="5"/>
      <c r="AF952" s="5"/>
      <c r="AW952" s="5"/>
    </row>
    <row r="953" spans="1:49">
      <c r="A953" s="5"/>
      <c r="L953" s="154"/>
      <c r="T953" s="5"/>
      <c r="Y953" s="5"/>
      <c r="AF953" s="5"/>
      <c r="AW953" s="5"/>
    </row>
    <row r="954" spans="1:49">
      <c r="A954" s="5"/>
      <c r="L954" s="154"/>
      <c r="T954" s="5"/>
      <c r="Y954" s="5"/>
      <c r="AF954" s="5"/>
      <c r="AW954" s="5"/>
    </row>
    <row r="955" spans="1:49">
      <c r="A955" s="5"/>
      <c r="L955" s="154"/>
      <c r="T955" s="5"/>
      <c r="Y955" s="5"/>
      <c r="AF955" s="5"/>
      <c r="AW955" s="5"/>
    </row>
    <row r="956" spans="1:49">
      <c r="A956" s="5"/>
      <c r="L956" s="154"/>
      <c r="T956" s="5"/>
      <c r="Y956" s="5"/>
      <c r="AF956" s="5"/>
      <c r="AW956" s="5"/>
    </row>
    <row r="957" spans="1:49">
      <c r="A957" s="5"/>
      <c r="L957" s="154"/>
      <c r="T957" s="5"/>
      <c r="Y957" s="5"/>
      <c r="AF957" s="5"/>
      <c r="AW957" s="5"/>
    </row>
    <row r="958" spans="1:49">
      <c r="A958" s="5"/>
      <c r="L958" s="154"/>
      <c r="T958" s="5"/>
      <c r="Y958" s="5"/>
      <c r="AF958" s="5"/>
      <c r="AW958" s="5"/>
    </row>
    <row r="959" spans="1:49">
      <c r="A959" s="5"/>
      <c r="L959" s="154"/>
      <c r="T959" s="5"/>
      <c r="Y959" s="5"/>
      <c r="AF959" s="5"/>
      <c r="AW959" s="5"/>
    </row>
    <row r="960" spans="1:49">
      <c r="A960" s="5"/>
      <c r="L960" s="154"/>
      <c r="T960" s="5"/>
      <c r="Y960" s="5"/>
      <c r="AF960" s="5"/>
      <c r="AW960" s="5"/>
    </row>
    <row r="961" spans="1:49">
      <c r="A961" s="5"/>
      <c r="L961" s="154"/>
      <c r="T961" s="5"/>
      <c r="Y961" s="5"/>
      <c r="AF961" s="5"/>
      <c r="AW961" s="5"/>
    </row>
    <row r="962" spans="1:49">
      <c r="A962" s="5"/>
      <c r="L962" s="154"/>
      <c r="T962" s="5"/>
      <c r="Y962" s="5"/>
      <c r="AF962" s="5"/>
      <c r="AW962" s="5"/>
    </row>
    <row r="963" spans="1:49">
      <c r="A963" s="5"/>
      <c r="L963" s="154"/>
      <c r="T963" s="5"/>
      <c r="Y963" s="5"/>
      <c r="AF963" s="5"/>
      <c r="AW963" s="5"/>
    </row>
    <row r="964" spans="1:49">
      <c r="A964" s="5"/>
      <c r="L964" s="154"/>
      <c r="T964" s="5"/>
      <c r="Y964" s="5"/>
      <c r="AF964" s="5"/>
      <c r="AW964" s="5"/>
    </row>
    <row r="965" spans="1:49">
      <c r="A965" s="5"/>
      <c r="L965" s="154"/>
      <c r="T965" s="5"/>
      <c r="Y965" s="5"/>
      <c r="AF965" s="5"/>
      <c r="AW965" s="5"/>
    </row>
    <row r="966" spans="1:49">
      <c r="A966" s="5"/>
      <c r="L966" s="154"/>
      <c r="T966" s="5"/>
      <c r="Y966" s="5"/>
      <c r="AF966" s="5"/>
      <c r="AW966" s="5"/>
    </row>
    <row r="967" spans="1:49">
      <c r="A967" s="5"/>
      <c r="L967" s="154"/>
      <c r="T967" s="5"/>
      <c r="Y967" s="5"/>
      <c r="AF967" s="5"/>
      <c r="AW967" s="5"/>
    </row>
    <row r="968" spans="1:49">
      <c r="A968" s="5"/>
      <c r="L968" s="154"/>
      <c r="T968" s="5"/>
      <c r="Y968" s="5"/>
      <c r="AF968" s="5"/>
      <c r="AW968" s="5"/>
    </row>
    <row r="969" spans="1:49">
      <c r="A969" s="5"/>
      <c r="L969" s="154"/>
      <c r="T969" s="5"/>
      <c r="Y969" s="5"/>
      <c r="AF969" s="5"/>
      <c r="AW969" s="5"/>
    </row>
    <row r="970" spans="1:49">
      <c r="A970" s="5"/>
      <c r="L970" s="154"/>
      <c r="T970" s="5"/>
      <c r="Y970" s="5"/>
      <c r="AF970" s="5"/>
      <c r="AW970" s="5"/>
    </row>
    <row r="971" spans="1:49">
      <c r="A971" s="5"/>
      <c r="L971" s="154"/>
      <c r="T971" s="5"/>
      <c r="Y971" s="5"/>
      <c r="AF971" s="5"/>
      <c r="AW971" s="5"/>
    </row>
    <row r="972" spans="1:49">
      <c r="A972" s="5"/>
      <c r="L972" s="154"/>
      <c r="T972" s="5"/>
      <c r="Y972" s="5"/>
      <c r="AF972" s="5"/>
      <c r="AW972" s="5"/>
    </row>
    <row r="973" spans="1:49">
      <c r="A973" s="5"/>
      <c r="L973" s="154"/>
      <c r="T973" s="5"/>
      <c r="Y973" s="5"/>
      <c r="AF973" s="5"/>
      <c r="AW973" s="5"/>
    </row>
    <row r="974" spans="1:49">
      <c r="A974" s="5"/>
      <c r="L974" s="154"/>
      <c r="T974" s="5"/>
      <c r="Y974" s="5"/>
      <c r="AF974" s="5"/>
      <c r="AW974" s="5"/>
    </row>
    <row r="975" spans="1:49">
      <c r="A975" s="5"/>
      <c r="L975" s="154"/>
      <c r="T975" s="5"/>
      <c r="Y975" s="5"/>
      <c r="AF975" s="5"/>
      <c r="AW975" s="5"/>
    </row>
    <row r="976" spans="1:49">
      <c r="A976" s="5"/>
      <c r="L976" s="154"/>
      <c r="T976" s="5"/>
      <c r="Y976" s="5"/>
      <c r="AF976" s="5"/>
      <c r="AW976" s="5"/>
    </row>
    <row r="977" spans="1:49">
      <c r="A977" s="5"/>
      <c r="L977" s="154"/>
      <c r="T977" s="5"/>
      <c r="Y977" s="5"/>
      <c r="AF977" s="5"/>
      <c r="AW977" s="5"/>
    </row>
    <row r="978" spans="1:49">
      <c r="A978" s="5"/>
      <c r="L978" s="154"/>
      <c r="T978" s="5"/>
      <c r="Y978" s="5"/>
      <c r="AF978" s="5"/>
      <c r="AW978" s="5"/>
    </row>
    <row r="979" spans="1:49">
      <c r="A979" s="5"/>
      <c r="L979" s="154"/>
      <c r="T979" s="5"/>
      <c r="Y979" s="5"/>
      <c r="AF979" s="5"/>
      <c r="AW979" s="5"/>
    </row>
    <row r="980" spans="1:49">
      <c r="A980" s="5"/>
      <c r="L980" s="154"/>
      <c r="T980" s="5"/>
      <c r="Y980" s="5"/>
      <c r="AF980" s="5"/>
      <c r="AW980" s="5"/>
    </row>
    <row r="981" spans="1:49">
      <c r="A981" s="5"/>
      <c r="L981" s="154"/>
      <c r="T981" s="5"/>
      <c r="Y981" s="5"/>
      <c r="AF981" s="5"/>
      <c r="AW981" s="5"/>
    </row>
    <row r="982" spans="1:49">
      <c r="A982" s="5"/>
      <c r="L982" s="154"/>
      <c r="T982" s="5"/>
      <c r="Y982" s="5"/>
      <c r="AF982" s="5"/>
      <c r="AW982" s="5"/>
    </row>
    <row r="983" spans="1:49">
      <c r="A983" s="5"/>
      <c r="L983" s="154"/>
      <c r="T983" s="5"/>
      <c r="Y983" s="5"/>
      <c r="AF983" s="5"/>
      <c r="AW983" s="5"/>
    </row>
    <row r="984" spans="1:49">
      <c r="A984" s="5"/>
      <c r="L984" s="154"/>
      <c r="T984" s="5"/>
      <c r="Y984" s="5"/>
      <c r="AF984" s="5"/>
      <c r="AW984" s="5"/>
    </row>
    <row r="985" spans="1:49">
      <c r="A985" s="5"/>
      <c r="L985" s="154"/>
      <c r="T985" s="5"/>
      <c r="Y985" s="5"/>
      <c r="AF985" s="5"/>
      <c r="AW985" s="5"/>
    </row>
    <row r="986" spans="1:49">
      <c r="A986" s="5"/>
      <c r="L986" s="154"/>
      <c r="T986" s="5"/>
      <c r="Y986" s="5"/>
      <c r="AF986" s="5"/>
      <c r="AW986" s="5"/>
    </row>
    <row r="987" spans="1:49">
      <c r="A987" s="5"/>
      <c r="L987" s="154"/>
      <c r="T987" s="5"/>
      <c r="Y987" s="5"/>
      <c r="AF987" s="5"/>
      <c r="AW987" s="5"/>
    </row>
    <row r="988" spans="1:49">
      <c r="A988" s="5"/>
      <c r="L988" s="154"/>
      <c r="T988" s="5"/>
      <c r="Y988" s="5"/>
      <c r="AF988" s="5"/>
      <c r="AW988" s="5"/>
    </row>
    <row r="989" spans="1:49">
      <c r="A989" s="5"/>
      <c r="L989" s="154"/>
      <c r="T989" s="5"/>
      <c r="Y989" s="5"/>
      <c r="AF989" s="5"/>
      <c r="AW989" s="5"/>
    </row>
    <row r="990" spans="1:49">
      <c r="A990" s="5"/>
      <c r="L990" s="154"/>
      <c r="T990" s="5"/>
      <c r="Y990" s="5"/>
      <c r="AF990" s="5"/>
      <c r="AW990" s="5"/>
    </row>
    <row r="991" spans="1:49">
      <c r="A991" s="5"/>
      <c r="L991" s="154"/>
      <c r="T991" s="5"/>
      <c r="Y991" s="5"/>
      <c r="AF991" s="5"/>
      <c r="AW991" s="5"/>
    </row>
    <row r="992" spans="1:49">
      <c r="A992" s="5"/>
      <c r="L992" s="154"/>
      <c r="T992" s="5"/>
      <c r="Y992" s="5"/>
      <c r="AF992" s="5"/>
      <c r="AW992" s="5"/>
    </row>
    <row r="993" spans="1:49">
      <c r="A993" s="5"/>
      <c r="L993" s="154"/>
      <c r="T993" s="5"/>
      <c r="Y993" s="5"/>
      <c r="AF993" s="5"/>
      <c r="AW993" s="5"/>
    </row>
    <row r="994" spans="1:49">
      <c r="A994" s="5"/>
      <c r="L994" s="154"/>
      <c r="T994" s="5"/>
      <c r="Y994" s="5"/>
      <c r="AF994" s="5"/>
      <c r="AW994" s="5"/>
    </row>
    <row r="995" spans="1:49">
      <c r="A995" s="5"/>
      <c r="L995" s="154"/>
      <c r="T995" s="5"/>
      <c r="Y995" s="5"/>
      <c r="AF995" s="5"/>
      <c r="AW995" s="5"/>
    </row>
    <row r="996" spans="1:49">
      <c r="A996" s="5"/>
      <c r="L996" s="154"/>
      <c r="T996" s="5"/>
      <c r="Y996" s="5"/>
      <c r="AF996" s="5"/>
      <c r="AW996" s="5"/>
    </row>
    <row r="997" spans="1:49">
      <c r="A997" s="5"/>
      <c r="L997" s="154"/>
      <c r="T997" s="5"/>
      <c r="Y997" s="5"/>
      <c r="AF997" s="5"/>
      <c r="AW997" s="5"/>
    </row>
    <row r="998" spans="1:49">
      <c r="A998" s="5"/>
      <c r="L998" s="154"/>
      <c r="T998" s="5"/>
      <c r="Y998" s="5"/>
      <c r="AF998" s="5"/>
      <c r="AW998" s="5"/>
    </row>
    <row r="999" spans="1:49">
      <c r="A999" s="5"/>
      <c r="L999" s="154"/>
      <c r="T999" s="5"/>
      <c r="Y999" s="5"/>
      <c r="AF999" s="5"/>
      <c r="AW999" s="5"/>
    </row>
    <row r="1000" spans="1:49">
      <c r="A1000" s="5"/>
      <c r="L1000" s="154"/>
      <c r="T1000" s="5"/>
      <c r="Y1000" s="5"/>
      <c r="AF1000" s="5"/>
      <c r="AW1000" s="5"/>
    </row>
    <row r="1001" spans="1:49">
      <c r="A1001" s="5"/>
      <c r="L1001" s="154"/>
      <c r="T1001" s="5"/>
      <c r="Y1001" s="5"/>
      <c r="AF1001" s="5"/>
      <c r="AW1001" s="5"/>
    </row>
    <row r="1002" spans="1:49">
      <c r="A1002" s="5"/>
      <c r="L1002" s="154"/>
      <c r="T1002" s="5"/>
      <c r="Y1002" s="5"/>
      <c r="AF1002" s="5"/>
      <c r="AW1002" s="5"/>
    </row>
    <row r="1003" spans="1:49">
      <c r="A1003" s="5"/>
      <c r="L1003" s="154"/>
      <c r="T1003" s="5"/>
      <c r="Y1003" s="5"/>
      <c r="AF1003" s="5"/>
      <c r="AW1003" s="5"/>
    </row>
    <row r="1004" spans="1:49">
      <c r="A1004" s="5"/>
      <c r="L1004" s="154"/>
      <c r="T1004" s="5"/>
      <c r="Y1004" s="5"/>
      <c r="AF1004" s="5"/>
      <c r="AW1004" s="5"/>
    </row>
    <row r="1005" spans="1:49">
      <c r="A1005" s="5"/>
      <c r="L1005" s="154"/>
      <c r="T1005" s="5"/>
      <c r="Y1005" s="5"/>
      <c r="AF1005" s="5"/>
      <c r="AW1005" s="5"/>
    </row>
    <row r="1006" spans="1:49">
      <c r="A1006" s="5"/>
      <c r="L1006" s="154"/>
      <c r="T1006" s="5"/>
      <c r="Y1006" s="5"/>
      <c r="AF1006" s="5"/>
      <c r="AW1006" s="5"/>
    </row>
    <row r="1007" spans="1:49">
      <c r="A1007" s="5"/>
      <c r="L1007" s="154"/>
      <c r="T1007" s="5"/>
      <c r="Y1007" s="5"/>
      <c r="AF1007" s="5"/>
      <c r="AW1007" s="5"/>
    </row>
    <row r="1008" spans="1:49">
      <c r="A1008" s="5"/>
      <c r="L1008" s="154"/>
      <c r="T1008" s="5"/>
      <c r="Y1008" s="5"/>
      <c r="AF1008" s="5"/>
      <c r="AW1008" s="5"/>
    </row>
    <row r="1009" spans="1:49">
      <c r="A1009" s="5"/>
      <c r="L1009" s="154"/>
      <c r="T1009" s="5"/>
      <c r="Y1009" s="5"/>
      <c r="AF1009" s="5"/>
      <c r="AW1009" s="5"/>
    </row>
    <row r="1010" spans="1:49">
      <c r="A1010" s="5"/>
      <c r="L1010" s="154"/>
      <c r="T1010" s="5"/>
      <c r="Y1010" s="5"/>
      <c r="AF1010" s="5"/>
      <c r="AW1010" s="5"/>
    </row>
    <row r="1011" spans="1:49">
      <c r="A1011" s="5"/>
      <c r="L1011" s="154"/>
      <c r="T1011" s="5"/>
      <c r="Y1011" s="5"/>
      <c r="AF1011" s="5"/>
      <c r="AW1011" s="5"/>
    </row>
    <row r="1012" spans="1:49">
      <c r="A1012" s="5"/>
      <c r="L1012" s="154"/>
      <c r="T1012" s="5"/>
      <c r="Y1012" s="5"/>
      <c r="AF1012" s="5"/>
      <c r="AW1012" s="5"/>
    </row>
    <row r="1013" spans="1:49">
      <c r="A1013" s="5"/>
      <c r="L1013" s="154"/>
      <c r="T1013" s="5"/>
      <c r="Y1013" s="5"/>
      <c r="AF1013" s="5"/>
      <c r="AW1013" s="5"/>
    </row>
    <row r="1014" spans="1:49">
      <c r="A1014" s="5"/>
      <c r="L1014" s="154"/>
      <c r="T1014" s="5"/>
      <c r="Y1014" s="5"/>
      <c r="AF1014" s="5"/>
      <c r="AW1014" s="5"/>
    </row>
    <row r="1015" spans="1:49">
      <c r="A1015" s="5"/>
      <c r="L1015" s="154"/>
      <c r="T1015" s="5"/>
      <c r="Y1015" s="5"/>
      <c r="AF1015" s="5"/>
      <c r="AW1015" s="5"/>
    </row>
    <row r="1016" spans="1:49">
      <c r="A1016" s="5"/>
      <c r="L1016" s="154"/>
      <c r="T1016" s="5"/>
      <c r="Y1016" s="5"/>
      <c r="AF1016" s="5"/>
      <c r="AW1016" s="5"/>
    </row>
    <row r="1017" spans="1:49">
      <c r="A1017" s="5"/>
      <c r="L1017" s="154"/>
      <c r="T1017" s="5"/>
      <c r="Y1017" s="5"/>
      <c r="AF1017" s="5"/>
      <c r="AW1017" s="5"/>
    </row>
    <row r="1018" spans="1:49">
      <c r="A1018" s="5"/>
      <c r="L1018" s="154"/>
      <c r="T1018" s="5"/>
      <c r="Y1018" s="5"/>
      <c r="AF1018" s="5"/>
      <c r="AW1018" s="5"/>
    </row>
    <row r="1019" spans="1:49">
      <c r="A1019" s="5"/>
      <c r="L1019" s="154"/>
      <c r="T1019" s="5"/>
      <c r="Y1019" s="5"/>
      <c r="AF1019" s="5"/>
      <c r="AW1019" s="5"/>
    </row>
    <row r="1020" spans="1:49">
      <c r="A1020" s="5"/>
      <c r="L1020" s="154"/>
      <c r="T1020" s="5"/>
      <c r="Y1020" s="5"/>
      <c r="AF1020" s="5"/>
      <c r="AW1020" s="5"/>
    </row>
    <row r="1021" spans="1:49">
      <c r="A1021" s="5"/>
      <c r="L1021" s="154"/>
      <c r="T1021" s="5"/>
      <c r="Y1021" s="5"/>
      <c r="AF1021" s="5"/>
      <c r="AW1021" s="5"/>
    </row>
    <row r="1022" spans="1:49">
      <c r="A1022" s="5"/>
      <c r="L1022" s="154"/>
      <c r="T1022" s="5"/>
      <c r="Y1022" s="5"/>
      <c r="AF1022" s="5"/>
      <c r="AW1022" s="5"/>
    </row>
    <row r="1023" spans="1:49">
      <c r="A1023" s="5"/>
      <c r="L1023" s="154"/>
      <c r="T1023" s="5"/>
      <c r="Y1023" s="5"/>
      <c r="AF1023" s="5"/>
      <c r="AW1023" s="5"/>
    </row>
    <row r="1024" spans="1:49">
      <c r="A1024" s="5"/>
      <c r="L1024" s="154"/>
      <c r="T1024" s="5"/>
      <c r="Y1024" s="5"/>
      <c r="AF1024" s="5"/>
      <c r="AW1024" s="5"/>
    </row>
    <row r="1025" spans="1:49">
      <c r="A1025" s="5"/>
      <c r="L1025" s="154"/>
      <c r="T1025" s="5"/>
      <c r="Y1025" s="5"/>
      <c r="AF1025" s="5"/>
      <c r="AW1025" s="5"/>
    </row>
    <row r="1026" spans="1:49">
      <c r="A1026" s="5"/>
      <c r="L1026" s="154"/>
      <c r="T1026" s="5"/>
      <c r="Y1026" s="5"/>
      <c r="AF1026" s="5"/>
      <c r="AW1026" s="5"/>
    </row>
    <row r="1027" spans="1:49">
      <c r="A1027" s="5"/>
      <c r="L1027" s="154"/>
      <c r="T1027" s="5"/>
      <c r="Y1027" s="5"/>
      <c r="AF1027" s="5"/>
      <c r="AW1027" s="5"/>
    </row>
    <row r="1028" spans="1:49">
      <c r="A1028" s="5"/>
      <c r="L1028" s="154"/>
      <c r="T1028" s="5"/>
      <c r="Y1028" s="5"/>
      <c r="AF1028" s="5"/>
      <c r="AW1028" s="5"/>
    </row>
    <row r="1029" spans="1:49">
      <c r="A1029" s="5"/>
      <c r="L1029" s="154"/>
      <c r="T1029" s="5"/>
      <c r="Y1029" s="5"/>
      <c r="AF1029" s="5"/>
      <c r="AW1029" s="5"/>
    </row>
    <row r="1030" spans="1:49">
      <c r="A1030" s="5"/>
      <c r="L1030" s="154"/>
      <c r="T1030" s="5"/>
      <c r="Y1030" s="5"/>
      <c r="AF1030" s="5"/>
      <c r="AW1030" s="5"/>
    </row>
    <row r="1031" spans="1:49">
      <c r="A1031" s="5"/>
      <c r="L1031" s="154"/>
      <c r="T1031" s="5"/>
      <c r="Y1031" s="5"/>
      <c r="AF1031" s="5"/>
      <c r="AW1031" s="5"/>
    </row>
    <row r="1032" spans="1:49">
      <c r="A1032" s="5"/>
      <c r="L1032" s="154"/>
      <c r="T1032" s="5"/>
      <c r="Y1032" s="5"/>
      <c r="AF1032" s="5"/>
      <c r="AW1032" s="5"/>
    </row>
    <row r="1033" spans="1:49">
      <c r="A1033" s="5"/>
      <c r="L1033" s="154"/>
      <c r="T1033" s="5"/>
      <c r="Y1033" s="5"/>
      <c r="AF1033" s="5"/>
      <c r="AW1033" s="5"/>
    </row>
    <row r="1034" spans="1:49">
      <c r="A1034" s="5"/>
      <c r="L1034" s="154"/>
      <c r="T1034" s="5"/>
      <c r="Y1034" s="5"/>
      <c r="AF1034" s="5"/>
      <c r="AW1034" s="5"/>
    </row>
    <row r="1035" spans="1:49">
      <c r="A1035" s="5"/>
      <c r="L1035" s="154"/>
      <c r="T1035" s="5"/>
      <c r="Y1035" s="5"/>
      <c r="AF1035" s="5"/>
      <c r="AW1035" s="5"/>
    </row>
    <row r="1036" spans="1:49">
      <c r="A1036" s="5"/>
      <c r="L1036" s="154"/>
      <c r="T1036" s="5"/>
      <c r="Y1036" s="5"/>
      <c r="AF1036" s="5"/>
      <c r="AW1036" s="5"/>
    </row>
    <row r="1037" spans="1:49">
      <c r="A1037" s="5"/>
      <c r="L1037" s="154"/>
      <c r="T1037" s="5"/>
      <c r="Y1037" s="5"/>
      <c r="AF1037" s="5"/>
      <c r="AW1037" s="5"/>
    </row>
    <row r="1038" spans="1:49">
      <c r="A1038" s="5"/>
      <c r="L1038" s="154"/>
      <c r="T1038" s="5"/>
      <c r="Y1038" s="5"/>
      <c r="AF1038" s="5"/>
      <c r="AW1038" s="5"/>
    </row>
    <row r="1039" spans="1:49">
      <c r="A1039" s="5"/>
      <c r="L1039" s="154"/>
      <c r="T1039" s="5"/>
      <c r="Y1039" s="5"/>
      <c r="AF1039" s="5"/>
      <c r="AW1039" s="5"/>
    </row>
    <row r="1040" spans="1:49">
      <c r="A1040" s="5"/>
      <c r="L1040" s="154"/>
      <c r="T1040" s="5"/>
      <c r="Y1040" s="5"/>
      <c r="AF1040" s="5"/>
      <c r="AW1040" s="5"/>
    </row>
    <row r="1041" spans="1:49">
      <c r="A1041" s="5"/>
      <c r="L1041" s="154"/>
      <c r="T1041" s="5"/>
      <c r="Y1041" s="5"/>
      <c r="AF1041" s="5"/>
      <c r="AW1041" s="5"/>
    </row>
    <row r="1042" spans="1:49">
      <c r="A1042" s="5"/>
      <c r="L1042" s="154"/>
      <c r="T1042" s="5"/>
      <c r="Y1042" s="5"/>
      <c r="AF1042" s="5"/>
      <c r="AW1042" s="5"/>
    </row>
    <row r="1043" spans="1:49">
      <c r="A1043" s="5"/>
      <c r="L1043" s="154"/>
      <c r="T1043" s="5"/>
      <c r="Y1043" s="5"/>
      <c r="AF1043" s="5"/>
      <c r="AW1043" s="5"/>
    </row>
    <row r="1044" spans="1:49">
      <c r="A1044" s="5"/>
      <c r="L1044" s="154"/>
      <c r="T1044" s="5"/>
      <c r="Y1044" s="5"/>
      <c r="AF1044" s="5"/>
      <c r="AW1044" s="5"/>
    </row>
    <row r="1045" spans="1:49">
      <c r="A1045" s="5"/>
      <c r="L1045" s="154"/>
      <c r="T1045" s="5"/>
      <c r="Y1045" s="5"/>
      <c r="AF1045" s="5"/>
      <c r="AW1045" s="5"/>
    </row>
    <row r="1046" spans="1:49">
      <c r="A1046" s="5"/>
      <c r="L1046" s="154"/>
      <c r="T1046" s="5"/>
      <c r="Y1046" s="5"/>
      <c r="AF1046" s="5"/>
      <c r="AW1046" s="5"/>
    </row>
    <row r="1047" spans="1:49">
      <c r="A1047" s="5"/>
      <c r="L1047" s="154"/>
      <c r="T1047" s="5"/>
      <c r="Y1047" s="5"/>
      <c r="AF1047" s="5"/>
      <c r="AW1047" s="5"/>
    </row>
    <row r="1048" spans="1:49">
      <c r="A1048" s="5"/>
      <c r="L1048" s="154"/>
      <c r="T1048" s="5"/>
      <c r="Y1048" s="5"/>
      <c r="AF1048" s="5"/>
      <c r="AW1048" s="5"/>
    </row>
    <row r="1049" spans="1:49">
      <c r="A1049" s="5"/>
      <c r="L1049" s="154"/>
      <c r="T1049" s="5"/>
      <c r="Y1049" s="5"/>
      <c r="AF1049" s="5"/>
      <c r="AW1049" s="5"/>
    </row>
    <row r="1050" spans="1:49">
      <c r="A1050" s="5"/>
      <c r="L1050" s="154"/>
      <c r="T1050" s="5"/>
      <c r="Y1050" s="5"/>
      <c r="AF1050" s="5"/>
      <c r="AW1050" s="5"/>
    </row>
    <row r="1051" spans="1:49">
      <c r="A1051" s="5"/>
      <c r="L1051" s="154"/>
      <c r="T1051" s="5"/>
      <c r="Y1051" s="5"/>
      <c r="AF1051" s="5"/>
      <c r="AW1051" s="5"/>
    </row>
    <row r="1052" spans="1:49">
      <c r="A1052" s="5"/>
      <c r="L1052" s="154"/>
      <c r="T1052" s="5"/>
      <c r="Y1052" s="5"/>
      <c r="AF1052" s="5"/>
      <c r="AW1052" s="5"/>
    </row>
    <row r="1053" spans="1:49">
      <c r="A1053" s="5"/>
      <c r="L1053" s="154"/>
      <c r="T1053" s="5"/>
      <c r="Y1053" s="5"/>
      <c r="AF1053" s="5"/>
      <c r="AW1053" s="5"/>
    </row>
    <row r="1054" spans="1:49">
      <c r="A1054" s="5"/>
      <c r="L1054" s="154"/>
      <c r="T1054" s="5"/>
      <c r="Y1054" s="5"/>
      <c r="AF1054" s="5"/>
      <c r="AW1054" s="5"/>
    </row>
    <row r="1055" spans="1:49">
      <c r="A1055" s="5"/>
      <c r="L1055" s="154"/>
      <c r="T1055" s="5"/>
      <c r="Y1055" s="5"/>
      <c r="AF1055" s="5"/>
      <c r="AW1055" s="5"/>
    </row>
    <row r="1056" spans="1:49">
      <c r="A1056" s="5"/>
      <c r="L1056" s="154"/>
      <c r="T1056" s="5"/>
      <c r="Y1056" s="5"/>
      <c r="AF1056" s="5"/>
      <c r="AW1056" s="5"/>
    </row>
    <row r="1057" spans="1:49">
      <c r="A1057" s="5"/>
      <c r="L1057" s="154"/>
      <c r="T1057" s="5"/>
      <c r="Y1057" s="5"/>
      <c r="AF1057" s="5"/>
      <c r="AW1057" s="5"/>
    </row>
    <row r="1058" spans="1:49">
      <c r="A1058" s="5"/>
      <c r="L1058" s="154"/>
      <c r="T1058" s="5"/>
      <c r="Y1058" s="5"/>
      <c r="AF1058" s="5"/>
      <c r="AW1058" s="5"/>
    </row>
    <row r="1059" spans="1:49">
      <c r="A1059" s="5"/>
      <c r="L1059" s="154"/>
      <c r="T1059" s="5"/>
      <c r="Y1059" s="5"/>
      <c r="AF1059" s="5"/>
      <c r="AW1059" s="5"/>
    </row>
    <row r="1060" spans="1:49">
      <c r="A1060" s="5"/>
      <c r="L1060" s="154"/>
      <c r="T1060" s="5"/>
      <c r="Y1060" s="5"/>
      <c r="AF1060" s="5"/>
      <c r="AW1060" s="5"/>
    </row>
    <row r="1061" spans="1:49">
      <c r="A1061" s="5"/>
      <c r="L1061" s="154"/>
      <c r="T1061" s="5"/>
      <c r="Y1061" s="5"/>
      <c r="AF1061" s="5"/>
      <c r="AW1061" s="5"/>
    </row>
    <row r="1062" spans="1:49">
      <c r="A1062" s="5"/>
      <c r="L1062" s="154"/>
      <c r="T1062" s="5"/>
      <c r="Y1062" s="5"/>
      <c r="AF1062" s="5"/>
      <c r="AW1062" s="5"/>
    </row>
    <row r="1063" spans="1:49">
      <c r="A1063" s="5"/>
      <c r="L1063" s="154"/>
      <c r="T1063" s="5"/>
      <c r="Y1063" s="5"/>
      <c r="AF1063" s="5"/>
      <c r="AW1063" s="5"/>
    </row>
    <row r="1064" spans="1:49">
      <c r="A1064" s="5"/>
      <c r="L1064" s="154"/>
      <c r="T1064" s="5"/>
      <c r="Y1064" s="5"/>
      <c r="AF1064" s="5"/>
      <c r="AW1064" s="5"/>
    </row>
    <row r="1065" spans="1:49">
      <c r="A1065" s="5"/>
      <c r="L1065" s="154"/>
      <c r="T1065" s="5"/>
      <c r="Y1065" s="5"/>
      <c r="AF1065" s="5"/>
      <c r="AW1065" s="5"/>
    </row>
    <row r="1066" spans="1:49">
      <c r="A1066" s="5"/>
      <c r="L1066" s="154"/>
      <c r="T1066" s="5"/>
      <c r="Y1066" s="5"/>
      <c r="AF1066" s="5"/>
      <c r="AW1066" s="5"/>
    </row>
    <row r="1067" spans="1:49">
      <c r="A1067" s="5"/>
      <c r="L1067" s="154"/>
      <c r="T1067" s="5"/>
      <c r="Y1067" s="5"/>
      <c r="AF1067" s="5"/>
      <c r="AW1067" s="5"/>
    </row>
    <row r="1068" spans="1:49">
      <c r="A1068" s="5"/>
      <c r="L1068" s="154"/>
      <c r="T1068" s="5"/>
      <c r="Y1068" s="5"/>
      <c r="AF1068" s="5"/>
      <c r="AW1068" s="5"/>
    </row>
    <row r="1069" spans="1:49">
      <c r="A1069" s="5"/>
      <c r="L1069" s="154"/>
      <c r="T1069" s="5"/>
      <c r="Y1069" s="5"/>
      <c r="AF1069" s="5"/>
      <c r="AW1069" s="5"/>
    </row>
    <row r="1070" spans="1:49">
      <c r="A1070" s="5"/>
      <c r="L1070" s="154"/>
      <c r="T1070" s="5"/>
      <c r="Y1070" s="5"/>
      <c r="AF1070" s="5"/>
      <c r="AW1070" s="5"/>
    </row>
    <row r="1071" spans="1:49">
      <c r="A1071" s="5"/>
      <c r="L1071" s="154"/>
      <c r="T1071" s="5"/>
      <c r="Y1071" s="5"/>
      <c r="AF1071" s="5"/>
      <c r="AW1071" s="5"/>
    </row>
    <row r="1072" spans="1:49">
      <c r="A1072" s="5"/>
      <c r="L1072" s="154"/>
      <c r="T1072" s="5"/>
      <c r="Y1072" s="5"/>
      <c r="AF1072" s="5"/>
      <c r="AW1072" s="5"/>
    </row>
    <row r="1073" spans="1:49">
      <c r="A1073" s="5"/>
      <c r="L1073" s="154"/>
      <c r="T1073" s="5"/>
      <c r="Y1073" s="5"/>
      <c r="AF1073" s="5"/>
      <c r="AW1073" s="5"/>
    </row>
    <row r="1074" spans="1:49">
      <c r="A1074" s="5"/>
      <c r="L1074" s="154"/>
      <c r="T1074" s="5"/>
      <c r="Y1074" s="5"/>
      <c r="AF1074" s="5"/>
      <c r="AW1074" s="5"/>
    </row>
    <row r="1075" spans="1:49">
      <c r="A1075" s="5"/>
      <c r="L1075" s="154"/>
      <c r="T1075" s="5"/>
      <c r="Y1075" s="5"/>
      <c r="AF1075" s="5"/>
      <c r="AW1075" s="5"/>
    </row>
    <row r="1076" spans="1:49">
      <c r="A1076" s="5"/>
      <c r="L1076" s="154"/>
      <c r="T1076" s="5"/>
      <c r="Y1076" s="5"/>
      <c r="AF1076" s="5"/>
      <c r="AW1076" s="5"/>
    </row>
    <row r="1077" spans="1:49">
      <c r="A1077" s="5"/>
      <c r="L1077" s="154"/>
      <c r="T1077" s="5"/>
      <c r="Y1077" s="5"/>
      <c r="AF1077" s="5"/>
      <c r="AW1077" s="5"/>
    </row>
    <row r="1078" spans="1:49">
      <c r="A1078" s="5"/>
      <c r="L1078" s="154"/>
      <c r="T1078" s="5"/>
      <c r="Y1078" s="5"/>
      <c r="AF1078" s="5"/>
      <c r="AW1078" s="5"/>
    </row>
    <row r="1079" spans="1:49">
      <c r="A1079" s="5"/>
      <c r="L1079" s="154"/>
      <c r="T1079" s="5"/>
      <c r="Y1079" s="5"/>
      <c r="AF1079" s="5"/>
      <c r="AW1079" s="5"/>
    </row>
    <row r="1080" spans="1:49">
      <c r="A1080" s="5"/>
      <c r="L1080" s="154"/>
      <c r="T1080" s="5"/>
      <c r="Y1080" s="5"/>
      <c r="AF1080" s="5"/>
      <c r="AW1080" s="5"/>
    </row>
    <row r="1081" spans="1:49">
      <c r="A1081" s="5"/>
      <c r="L1081" s="154"/>
      <c r="T1081" s="5"/>
      <c r="Y1081" s="5"/>
      <c r="AF1081" s="5"/>
      <c r="AW1081" s="5"/>
    </row>
    <row r="1082" spans="1:49">
      <c r="A1082" s="5"/>
      <c r="L1082" s="154"/>
      <c r="T1082" s="5"/>
      <c r="Y1082" s="5"/>
      <c r="AF1082" s="5"/>
      <c r="AW1082" s="5"/>
    </row>
    <row r="1083" spans="1:49">
      <c r="A1083" s="5"/>
      <c r="L1083" s="154"/>
      <c r="T1083" s="5"/>
      <c r="Y1083" s="5"/>
      <c r="AF1083" s="5"/>
      <c r="AW1083" s="5"/>
    </row>
    <row r="1084" spans="1:49">
      <c r="A1084" s="5"/>
      <c r="L1084" s="154"/>
      <c r="T1084" s="5"/>
      <c r="Y1084" s="5"/>
      <c r="AF1084" s="5"/>
      <c r="AW1084" s="5"/>
    </row>
    <row r="1085" spans="1:49">
      <c r="A1085" s="5"/>
      <c r="L1085" s="154"/>
      <c r="T1085" s="5"/>
      <c r="Y1085" s="5"/>
      <c r="AF1085" s="5"/>
      <c r="AW1085" s="5"/>
    </row>
    <row r="1086" spans="1:49">
      <c r="A1086" s="5"/>
      <c r="L1086" s="154"/>
      <c r="T1086" s="5"/>
      <c r="Y1086" s="5"/>
      <c r="AF1086" s="5"/>
      <c r="AW1086" s="5"/>
    </row>
    <row r="1087" spans="1:49">
      <c r="A1087" s="5"/>
      <c r="L1087" s="154"/>
      <c r="T1087" s="5"/>
      <c r="Y1087" s="5"/>
      <c r="AF1087" s="5"/>
      <c r="AW1087" s="5"/>
    </row>
    <row r="1088" spans="1:49">
      <c r="A1088" s="5"/>
      <c r="L1088" s="154"/>
      <c r="T1088" s="5"/>
      <c r="Y1088" s="5"/>
      <c r="AF1088" s="5"/>
      <c r="AW1088" s="5"/>
    </row>
    <row r="1089" spans="1:49">
      <c r="A1089" s="5"/>
      <c r="L1089" s="154"/>
      <c r="T1089" s="5"/>
      <c r="Y1089" s="5"/>
      <c r="AF1089" s="5"/>
      <c r="AW1089" s="5"/>
    </row>
    <row r="1090" spans="1:49">
      <c r="A1090" s="5"/>
      <c r="L1090" s="154"/>
      <c r="T1090" s="5"/>
      <c r="Y1090" s="5"/>
      <c r="AF1090" s="5"/>
      <c r="AW1090" s="5"/>
    </row>
    <row r="1091" spans="1:49">
      <c r="A1091" s="5"/>
      <c r="L1091" s="154"/>
      <c r="T1091" s="5"/>
      <c r="Y1091" s="5"/>
      <c r="AF1091" s="5"/>
      <c r="AW1091" s="5"/>
    </row>
    <row r="1092" spans="1:49">
      <c r="A1092" s="5"/>
      <c r="L1092" s="154"/>
      <c r="T1092" s="5"/>
      <c r="Y1092" s="5"/>
      <c r="AF1092" s="5"/>
      <c r="AW1092" s="5"/>
    </row>
    <row r="1093" spans="1:49">
      <c r="A1093" s="5"/>
      <c r="L1093" s="154"/>
      <c r="T1093" s="5"/>
      <c r="Y1093" s="5"/>
      <c r="AF1093" s="5"/>
      <c r="AW1093" s="5"/>
    </row>
    <row r="1094" spans="1:49">
      <c r="A1094" s="5"/>
      <c r="L1094" s="154"/>
      <c r="T1094" s="5"/>
      <c r="Y1094" s="5"/>
      <c r="AF1094" s="5"/>
      <c r="AW1094" s="5"/>
    </row>
    <row r="1095" spans="1:49">
      <c r="A1095" s="5"/>
      <c r="L1095" s="154"/>
      <c r="T1095" s="5"/>
      <c r="Y1095" s="5"/>
      <c r="AF1095" s="5"/>
      <c r="AW1095" s="5"/>
    </row>
    <row r="1096" spans="1:49">
      <c r="A1096" s="5"/>
      <c r="L1096" s="154"/>
      <c r="T1096" s="5"/>
      <c r="Y1096" s="5"/>
      <c r="AF1096" s="5"/>
      <c r="AW1096" s="5"/>
    </row>
    <row r="1097" spans="1:49">
      <c r="A1097" s="5"/>
      <c r="L1097" s="154"/>
      <c r="T1097" s="5"/>
      <c r="Y1097" s="5"/>
      <c r="AF1097" s="5"/>
      <c r="AW1097" s="5"/>
    </row>
    <row r="1098" spans="1:49">
      <c r="A1098" s="5"/>
      <c r="L1098" s="154"/>
      <c r="T1098" s="5"/>
      <c r="Y1098" s="5"/>
      <c r="AF1098" s="5"/>
      <c r="AW1098" s="5"/>
    </row>
    <row r="1099" spans="1:49">
      <c r="A1099" s="5"/>
      <c r="L1099" s="154"/>
      <c r="T1099" s="5"/>
      <c r="Y1099" s="5"/>
      <c r="AF1099" s="5"/>
      <c r="AW1099" s="5"/>
    </row>
    <row r="1100" spans="1:49">
      <c r="A1100" s="5"/>
      <c r="L1100" s="154"/>
      <c r="T1100" s="5"/>
      <c r="Y1100" s="5"/>
      <c r="AF1100" s="5"/>
      <c r="AW1100" s="5"/>
    </row>
    <row r="1101" spans="1:49">
      <c r="A1101" s="5"/>
      <c r="L1101" s="154"/>
      <c r="T1101" s="5"/>
      <c r="Y1101" s="5"/>
      <c r="AF1101" s="5"/>
      <c r="AW1101" s="5"/>
    </row>
    <row r="1102" spans="1:49">
      <c r="A1102" s="5"/>
      <c r="L1102" s="154"/>
      <c r="T1102" s="5"/>
      <c r="Y1102" s="5"/>
      <c r="AF1102" s="5"/>
      <c r="AW1102" s="5"/>
    </row>
    <row r="1103" spans="1:49">
      <c r="A1103" s="5"/>
      <c r="L1103" s="154"/>
      <c r="T1103" s="5"/>
      <c r="Y1103" s="5"/>
      <c r="AF1103" s="5"/>
      <c r="AW1103" s="5"/>
    </row>
    <row r="1104" spans="1:49">
      <c r="A1104" s="5"/>
      <c r="L1104" s="154"/>
      <c r="T1104" s="5"/>
      <c r="Y1104" s="5"/>
      <c r="AF1104" s="5"/>
      <c r="AW1104" s="5"/>
    </row>
    <row r="1105" spans="1:49">
      <c r="A1105" s="5"/>
      <c r="L1105" s="154"/>
      <c r="T1105" s="5"/>
      <c r="Y1105" s="5"/>
      <c r="AF1105" s="5"/>
      <c r="AW1105" s="5"/>
    </row>
    <row r="1106" spans="1:49">
      <c r="A1106" s="5"/>
      <c r="L1106" s="154"/>
      <c r="T1106" s="5"/>
      <c r="Y1106" s="5"/>
      <c r="AF1106" s="5"/>
      <c r="AW1106" s="5"/>
    </row>
    <row r="1107" spans="1:49">
      <c r="A1107" s="5"/>
      <c r="L1107" s="154"/>
      <c r="T1107" s="5"/>
      <c r="Y1107" s="5"/>
      <c r="AF1107" s="5"/>
      <c r="AW1107" s="5"/>
    </row>
    <row r="1108" spans="1:49">
      <c r="A1108" s="5"/>
      <c r="L1108" s="154"/>
      <c r="T1108" s="5"/>
      <c r="Y1108" s="5"/>
      <c r="AF1108" s="5"/>
      <c r="AW1108" s="5"/>
    </row>
    <row r="1109" spans="1:49">
      <c r="A1109" s="5"/>
      <c r="L1109" s="154"/>
      <c r="T1109" s="5"/>
      <c r="Y1109" s="5"/>
      <c r="AF1109" s="5"/>
      <c r="AW1109" s="5"/>
    </row>
    <row r="1110" spans="1:49">
      <c r="A1110" s="5"/>
      <c r="L1110" s="154"/>
      <c r="T1110" s="5"/>
      <c r="Y1110" s="5"/>
      <c r="AF1110" s="5"/>
      <c r="AW1110" s="5"/>
    </row>
    <row r="1111" spans="1:49">
      <c r="A1111" s="5"/>
      <c r="L1111" s="154"/>
      <c r="T1111" s="5"/>
      <c r="Y1111" s="5"/>
      <c r="AF1111" s="5"/>
      <c r="AW1111" s="5"/>
    </row>
    <row r="1112" spans="1:49">
      <c r="A1112" s="5"/>
      <c r="L1112" s="154"/>
      <c r="T1112" s="5"/>
      <c r="Y1112" s="5"/>
      <c r="AF1112" s="5"/>
      <c r="AW1112" s="5"/>
    </row>
    <row r="1113" spans="1:49">
      <c r="A1113" s="5"/>
      <c r="L1113" s="154"/>
      <c r="T1113" s="5"/>
      <c r="Y1113" s="5"/>
      <c r="AF1113" s="5"/>
      <c r="AW1113" s="5"/>
    </row>
    <row r="1114" spans="1:49">
      <c r="A1114" s="5"/>
      <c r="L1114" s="154"/>
      <c r="T1114" s="5"/>
      <c r="Y1114" s="5"/>
      <c r="AF1114" s="5"/>
      <c r="AW1114" s="5"/>
    </row>
    <row r="1115" spans="1:49">
      <c r="A1115" s="5"/>
      <c r="L1115" s="154"/>
      <c r="T1115" s="5"/>
      <c r="Y1115" s="5"/>
      <c r="AF1115" s="5"/>
      <c r="AW1115" s="5"/>
    </row>
    <row r="1116" spans="1:49">
      <c r="A1116" s="5"/>
      <c r="L1116" s="154"/>
      <c r="T1116" s="5"/>
      <c r="Y1116" s="5"/>
      <c r="AF1116" s="5"/>
      <c r="AW1116" s="5"/>
    </row>
    <row r="1117" spans="1:49">
      <c r="A1117" s="5"/>
      <c r="L1117" s="154"/>
      <c r="T1117" s="5"/>
      <c r="Y1117" s="5"/>
      <c r="AF1117" s="5"/>
      <c r="AW1117" s="5"/>
    </row>
    <row r="1118" spans="1:49">
      <c r="A1118" s="5"/>
      <c r="L1118" s="154"/>
      <c r="T1118" s="5"/>
      <c r="Y1118" s="5"/>
      <c r="AF1118" s="5"/>
      <c r="AW1118" s="5"/>
    </row>
    <row r="1119" spans="1:49">
      <c r="A1119" s="5"/>
      <c r="L1119" s="154"/>
      <c r="T1119" s="5"/>
      <c r="Y1119" s="5"/>
      <c r="AF1119" s="5"/>
      <c r="AW1119" s="5"/>
    </row>
    <row r="1120" spans="1:49">
      <c r="A1120" s="5"/>
      <c r="L1120" s="154"/>
      <c r="T1120" s="5"/>
      <c r="Y1120" s="5"/>
      <c r="AF1120" s="5"/>
      <c r="AW1120" s="5"/>
    </row>
    <row r="1121" spans="1:49">
      <c r="A1121" s="5"/>
      <c r="L1121" s="154"/>
      <c r="T1121" s="5"/>
      <c r="Y1121" s="5"/>
      <c r="AF1121" s="5"/>
      <c r="AW1121" s="5"/>
    </row>
    <row r="1122" spans="1:49">
      <c r="A1122" s="5"/>
      <c r="L1122" s="154"/>
      <c r="T1122" s="5"/>
      <c r="Y1122" s="5"/>
      <c r="AF1122" s="5"/>
      <c r="AW1122" s="5"/>
    </row>
    <row r="1123" spans="1:49">
      <c r="A1123" s="5"/>
      <c r="L1123" s="154"/>
      <c r="T1123" s="5"/>
      <c r="Y1123" s="5"/>
      <c r="AF1123" s="5"/>
      <c r="AW1123" s="5"/>
    </row>
    <row r="1124" spans="1:49">
      <c r="A1124" s="5"/>
      <c r="L1124" s="154"/>
      <c r="T1124" s="5"/>
      <c r="Y1124" s="5"/>
      <c r="AF1124" s="5"/>
      <c r="AW1124" s="5"/>
    </row>
    <row r="1125" spans="1:49">
      <c r="A1125" s="5"/>
      <c r="L1125" s="154"/>
      <c r="T1125" s="5"/>
      <c r="Y1125" s="5"/>
      <c r="AF1125" s="5"/>
      <c r="AW1125" s="5"/>
    </row>
    <row r="1126" spans="1:49">
      <c r="A1126" s="5"/>
      <c r="L1126" s="154"/>
      <c r="T1126" s="5"/>
      <c r="Y1126" s="5"/>
      <c r="AF1126" s="5"/>
      <c r="AW1126" s="5"/>
    </row>
    <row r="1127" spans="1:49">
      <c r="A1127" s="5"/>
      <c r="L1127" s="154"/>
      <c r="T1127" s="5"/>
      <c r="Y1127" s="5"/>
      <c r="AF1127" s="5"/>
      <c r="AW1127" s="5"/>
    </row>
    <row r="1128" spans="1:49">
      <c r="A1128" s="5"/>
      <c r="L1128" s="154"/>
      <c r="T1128" s="5"/>
      <c r="Y1128" s="5"/>
      <c r="AF1128" s="5"/>
      <c r="AW1128" s="5"/>
    </row>
    <row r="1129" spans="1:49">
      <c r="A1129" s="5"/>
      <c r="L1129" s="154"/>
      <c r="T1129" s="5"/>
      <c r="Y1129" s="5"/>
      <c r="AF1129" s="5"/>
      <c r="AW1129" s="5"/>
    </row>
    <row r="1130" spans="1:49">
      <c r="A1130" s="5"/>
      <c r="L1130" s="154"/>
      <c r="T1130" s="5"/>
      <c r="Y1130" s="5"/>
      <c r="AF1130" s="5"/>
      <c r="AW1130" s="5"/>
    </row>
    <row r="1131" spans="1:49">
      <c r="A1131" s="5"/>
      <c r="L1131" s="154"/>
      <c r="T1131" s="5"/>
      <c r="Y1131" s="5"/>
      <c r="AF1131" s="5"/>
      <c r="AW1131" s="5"/>
    </row>
    <row r="1132" spans="1:49">
      <c r="A1132" s="5"/>
      <c r="L1132" s="154"/>
      <c r="T1132" s="5"/>
      <c r="Y1132" s="5"/>
      <c r="AF1132" s="5"/>
      <c r="AW1132" s="5"/>
    </row>
    <row r="1133" spans="1:49">
      <c r="A1133" s="5"/>
      <c r="L1133" s="154"/>
      <c r="T1133" s="5"/>
      <c r="Y1133" s="5"/>
      <c r="AF1133" s="5"/>
      <c r="AW1133" s="5"/>
    </row>
    <row r="1134" spans="1:49">
      <c r="A1134" s="5"/>
      <c r="L1134" s="154"/>
      <c r="T1134" s="5"/>
      <c r="Y1134" s="5"/>
      <c r="AF1134" s="5"/>
      <c r="AW1134" s="5"/>
    </row>
    <row r="1135" spans="1:49">
      <c r="A1135" s="5"/>
      <c r="L1135" s="154"/>
      <c r="T1135" s="5"/>
      <c r="Y1135" s="5"/>
      <c r="AF1135" s="5"/>
      <c r="AW1135" s="5"/>
    </row>
    <row r="1136" spans="1:49">
      <c r="A1136" s="5"/>
      <c r="L1136" s="154"/>
      <c r="T1136" s="5"/>
      <c r="Y1136" s="5"/>
      <c r="AF1136" s="5"/>
      <c r="AW1136" s="5"/>
    </row>
    <row r="1137" spans="1:49">
      <c r="A1137" s="5"/>
      <c r="L1137" s="154"/>
      <c r="T1137" s="5"/>
      <c r="Y1137" s="5"/>
      <c r="AF1137" s="5"/>
      <c r="AW1137" s="5"/>
    </row>
    <row r="1138" spans="1:49">
      <c r="A1138" s="5"/>
      <c r="L1138" s="154"/>
      <c r="T1138" s="5"/>
      <c r="Y1138" s="5"/>
      <c r="AF1138" s="5"/>
      <c r="AW1138" s="5"/>
    </row>
    <row r="1139" spans="1:49">
      <c r="A1139" s="5"/>
      <c r="L1139" s="154"/>
      <c r="T1139" s="5"/>
      <c r="Y1139" s="5"/>
      <c r="AF1139" s="5"/>
      <c r="AW1139" s="5"/>
    </row>
    <row r="1140" spans="1:49">
      <c r="A1140" s="5"/>
      <c r="L1140" s="154"/>
      <c r="T1140" s="5"/>
      <c r="Y1140" s="5"/>
      <c r="AF1140" s="5"/>
      <c r="AW1140" s="5"/>
    </row>
    <row r="1141" spans="1:49">
      <c r="A1141" s="5"/>
      <c r="L1141" s="154"/>
      <c r="T1141" s="5"/>
      <c r="Y1141" s="5"/>
      <c r="AF1141" s="5"/>
      <c r="AW1141" s="5"/>
    </row>
    <row r="1142" spans="1:49">
      <c r="A1142" s="5"/>
      <c r="L1142" s="154"/>
      <c r="T1142" s="5"/>
      <c r="Y1142" s="5"/>
      <c r="AF1142" s="5"/>
      <c r="AW1142" s="5"/>
    </row>
    <row r="1143" spans="1:49">
      <c r="A1143" s="5"/>
      <c r="L1143" s="154"/>
      <c r="T1143" s="5"/>
      <c r="Y1143" s="5"/>
      <c r="AF1143" s="5"/>
      <c r="AW1143" s="5"/>
    </row>
    <row r="1144" spans="1:49">
      <c r="A1144" s="5"/>
      <c r="L1144" s="154"/>
      <c r="T1144" s="5"/>
      <c r="Y1144" s="5"/>
      <c r="AF1144" s="5"/>
      <c r="AW1144" s="5"/>
    </row>
    <row r="1145" spans="1:49">
      <c r="A1145" s="5"/>
      <c r="L1145" s="154"/>
      <c r="T1145" s="5"/>
      <c r="Y1145" s="5"/>
      <c r="AF1145" s="5"/>
      <c r="AW1145" s="5"/>
    </row>
    <row r="1146" spans="1:49">
      <c r="A1146" s="5"/>
      <c r="L1146" s="154"/>
      <c r="T1146" s="5"/>
      <c r="Y1146" s="5"/>
      <c r="AF1146" s="5"/>
      <c r="AW1146" s="5"/>
    </row>
    <row r="1147" spans="1:49">
      <c r="A1147" s="5"/>
      <c r="L1147" s="154"/>
      <c r="T1147" s="5"/>
      <c r="Y1147" s="5"/>
      <c r="AF1147" s="5"/>
      <c r="AW1147" s="5"/>
    </row>
    <row r="1148" spans="1:49">
      <c r="A1148" s="5"/>
      <c r="L1148" s="154"/>
      <c r="T1148" s="5"/>
      <c r="Y1148" s="5"/>
      <c r="AF1148" s="5"/>
      <c r="AW1148" s="5"/>
    </row>
    <row r="1149" spans="1:49">
      <c r="A1149" s="5"/>
      <c r="L1149" s="154"/>
      <c r="T1149" s="5"/>
      <c r="Y1149" s="5"/>
      <c r="AF1149" s="5"/>
      <c r="AW1149" s="5"/>
    </row>
    <row r="1150" spans="1:49">
      <c r="A1150" s="5"/>
      <c r="L1150" s="154"/>
      <c r="T1150" s="5"/>
      <c r="Y1150" s="5"/>
      <c r="AF1150" s="5"/>
      <c r="AW1150" s="5"/>
    </row>
    <row r="1151" spans="1:49">
      <c r="A1151" s="5"/>
      <c r="L1151" s="154"/>
      <c r="T1151" s="5"/>
      <c r="Y1151" s="5"/>
      <c r="AF1151" s="5"/>
      <c r="AW1151" s="5"/>
    </row>
    <row r="1152" spans="1:49">
      <c r="A1152" s="5"/>
      <c r="L1152" s="154"/>
      <c r="T1152" s="5"/>
      <c r="Y1152" s="5"/>
      <c r="AF1152" s="5"/>
      <c r="AW1152" s="5"/>
    </row>
    <row r="1153" spans="1:49">
      <c r="A1153" s="5"/>
      <c r="L1153" s="154"/>
      <c r="T1153" s="5"/>
      <c r="Y1153" s="5"/>
      <c r="AF1153" s="5"/>
      <c r="AW1153" s="5"/>
    </row>
    <row r="1154" spans="1:49">
      <c r="A1154" s="5"/>
      <c r="L1154" s="154"/>
      <c r="T1154" s="5"/>
      <c r="Y1154" s="5"/>
      <c r="AF1154" s="5"/>
      <c r="AW1154" s="5"/>
    </row>
    <row r="1155" spans="1:49">
      <c r="A1155" s="5"/>
      <c r="L1155" s="154"/>
      <c r="T1155" s="5"/>
      <c r="Y1155" s="5"/>
      <c r="AF1155" s="5"/>
      <c r="AW1155" s="5"/>
    </row>
    <row r="1156" spans="1:49">
      <c r="A1156" s="5"/>
      <c r="L1156" s="154"/>
      <c r="T1156" s="5"/>
      <c r="Y1156" s="5"/>
      <c r="AF1156" s="5"/>
      <c r="AW1156" s="5"/>
    </row>
    <row r="1157" spans="1:49">
      <c r="A1157" s="5"/>
      <c r="L1157" s="154"/>
      <c r="T1157" s="5"/>
      <c r="Y1157" s="5"/>
      <c r="AF1157" s="5"/>
      <c r="AW1157" s="5"/>
    </row>
    <row r="1158" spans="1:49">
      <c r="A1158" s="5"/>
      <c r="L1158" s="154"/>
      <c r="T1158" s="5"/>
      <c r="Y1158" s="5"/>
      <c r="AF1158" s="5"/>
      <c r="AW1158" s="5"/>
    </row>
    <row r="1159" spans="1:49">
      <c r="A1159" s="5"/>
      <c r="L1159" s="154"/>
      <c r="T1159" s="5"/>
      <c r="Y1159" s="5"/>
      <c r="AF1159" s="5"/>
      <c r="AW1159" s="5"/>
    </row>
    <row r="1160" spans="1:49">
      <c r="A1160" s="5"/>
      <c r="L1160" s="154"/>
      <c r="T1160" s="5"/>
      <c r="Y1160" s="5"/>
      <c r="AF1160" s="5"/>
      <c r="AW1160" s="5"/>
    </row>
    <row r="1161" spans="1:49">
      <c r="A1161" s="5"/>
      <c r="L1161" s="154"/>
      <c r="T1161" s="5"/>
      <c r="Y1161" s="5"/>
      <c r="AF1161" s="5"/>
      <c r="AW1161" s="5"/>
    </row>
    <row r="1162" spans="1:49">
      <c r="A1162" s="5"/>
      <c r="L1162" s="154"/>
      <c r="T1162" s="5"/>
      <c r="Y1162" s="5"/>
      <c r="AF1162" s="5"/>
      <c r="AW1162" s="5"/>
    </row>
    <row r="1163" spans="1:49">
      <c r="A1163" s="5"/>
      <c r="L1163" s="154"/>
      <c r="T1163" s="5"/>
      <c r="Y1163" s="5"/>
      <c r="AF1163" s="5"/>
      <c r="AW1163" s="5"/>
    </row>
    <row r="1164" spans="1:49">
      <c r="A1164" s="5"/>
      <c r="L1164" s="154"/>
      <c r="T1164" s="5"/>
      <c r="Y1164" s="5"/>
      <c r="AF1164" s="5"/>
      <c r="AW1164" s="5"/>
    </row>
    <row r="1165" spans="1:49">
      <c r="A1165" s="5"/>
      <c r="L1165" s="154"/>
      <c r="T1165" s="5"/>
      <c r="Y1165" s="5"/>
      <c r="AF1165" s="5"/>
      <c r="AW1165" s="5"/>
    </row>
    <row r="1166" spans="1:49">
      <c r="A1166" s="5"/>
      <c r="L1166" s="154"/>
      <c r="T1166" s="5"/>
      <c r="Y1166" s="5"/>
      <c r="AF1166" s="5"/>
      <c r="AW1166" s="5"/>
    </row>
    <row r="1167" spans="1:49">
      <c r="A1167" s="5"/>
      <c r="L1167" s="154"/>
      <c r="T1167" s="5"/>
      <c r="Y1167" s="5"/>
      <c r="AF1167" s="5"/>
      <c r="AW1167" s="5"/>
    </row>
    <row r="1168" spans="1:49">
      <c r="A1168" s="5"/>
      <c r="L1168" s="154"/>
      <c r="T1168" s="5"/>
      <c r="Y1168" s="5"/>
      <c r="AF1168" s="5"/>
      <c r="AW1168" s="5"/>
    </row>
    <row r="1169" spans="1:49">
      <c r="A1169" s="5"/>
      <c r="L1169" s="154"/>
      <c r="T1169" s="5"/>
      <c r="Y1169" s="5"/>
      <c r="AF1169" s="5"/>
      <c r="AW1169" s="5"/>
    </row>
    <row r="1170" spans="1:49">
      <c r="A1170" s="5"/>
      <c r="L1170" s="154"/>
      <c r="T1170" s="5"/>
      <c r="Y1170" s="5"/>
      <c r="AF1170" s="5"/>
      <c r="AW1170" s="5"/>
    </row>
    <row r="1171" spans="1:49">
      <c r="A1171" s="5"/>
      <c r="L1171" s="154"/>
      <c r="T1171" s="5"/>
      <c r="Y1171" s="5"/>
      <c r="AF1171" s="5"/>
      <c r="AW1171" s="5"/>
    </row>
    <row r="1172" spans="1:49">
      <c r="A1172" s="5"/>
      <c r="L1172" s="154"/>
      <c r="T1172" s="5"/>
      <c r="Y1172" s="5"/>
      <c r="AF1172" s="5"/>
      <c r="AW1172" s="5"/>
    </row>
    <row r="1173" spans="1:49">
      <c r="A1173" s="5"/>
      <c r="L1173" s="154"/>
      <c r="T1173" s="5"/>
      <c r="Y1173" s="5"/>
      <c r="AF1173" s="5"/>
      <c r="AW1173" s="5"/>
    </row>
    <row r="1174" spans="1:49">
      <c r="A1174" s="5"/>
      <c r="L1174" s="154"/>
      <c r="T1174" s="5"/>
      <c r="Y1174" s="5"/>
      <c r="AF1174" s="5"/>
      <c r="AW1174" s="5"/>
    </row>
    <row r="1175" spans="1:49">
      <c r="A1175" s="5"/>
      <c r="L1175" s="154"/>
      <c r="T1175" s="5"/>
      <c r="Y1175" s="5"/>
      <c r="AF1175" s="5"/>
      <c r="AW1175" s="5"/>
    </row>
    <row r="1176" spans="1:49">
      <c r="A1176" s="5"/>
      <c r="L1176" s="154"/>
      <c r="T1176" s="5"/>
      <c r="Y1176" s="5"/>
      <c r="AF1176" s="5"/>
      <c r="AW1176" s="5"/>
    </row>
    <row r="1177" spans="1:49">
      <c r="A1177" s="5"/>
      <c r="L1177" s="154"/>
      <c r="T1177" s="5"/>
      <c r="Y1177" s="5"/>
      <c r="AF1177" s="5"/>
      <c r="AW1177" s="5"/>
    </row>
    <row r="1178" spans="1:49">
      <c r="A1178" s="5"/>
      <c r="L1178" s="154"/>
      <c r="T1178" s="5"/>
      <c r="Y1178" s="5"/>
      <c r="AF1178" s="5"/>
      <c r="AW1178" s="5"/>
    </row>
    <row r="1179" spans="1:49">
      <c r="A1179" s="5"/>
      <c r="L1179" s="154"/>
      <c r="T1179" s="5"/>
      <c r="Y1179" s="5"/>
      <c r="AF1179" s="5"/>
      <c r="AW1179" s="5"/>
    </row>
    <row r="1180" spans="1:49">
      <c r="A1180" s="5"/>
      <c r="L1180" s="154"/>
      <c r="T1180" s="5"/>
      <c r="Y1180" s="5"/>
      <c r="AF1180" s="5"/>
      <c r="AW1180" s="5"/>
    </row>
    <row r="1181" spans="1:49">
      <c r="A1181" s="5"/>
      <c r="L1181" s="154"/>
      <c r="T1181" s="5"/>
      <c r="Y1181" s="5"/>
      <c r="AF1181" s="5"/>
      <c r="AW1181" s="5"/>
    </row>
    <row r="1182" spans="1:49">
      <c r="A1182" s="5"/>
      <c r="L1182" s="154"/>
      <c r="T1182" s="5"/>
      <c r="Y1182" s="5"/>
      <c r="AF1182" s="5"/>
      <c r="AW1182" s="5"/>
    </row>
    <row r="1183" spans="1:49">
      <c r="A1183" s="5"/>
      <c r="L1183" s="154"/>
      <c r="T1183" s="5"/>
      <c r="Y1183" s="5"/>
      <c r="AF1183" s="5"/>
      <c r="AW1183" s="5"/>
    </row>
    <row r="1184" spans="1:49">
      <c r="A1184" s="5"/>
      <c r="L1184" s="154"/>
      <c r="T1184" s="5"/>
      <c r="Y1184" s="5"/>
      <c r="AF1184" s="5"/>
      <c r="AW1184" s="5"/>
    </row>
    <row r="1185" spans="1:49">
      <c r="A1185" s="5"/>
      <c r="L1185" s="154"/>
      <c r="T1185" s="5"/>
      <c r="Y1185" s="5"/>
      <c r="AF1185" s="5"/>
      <c r="AW1185" s="5"/>
    </row>
    <row r="1186" spans="1:49">
      <c r="A1186" s="5"/>
      <c r="L1186" s="154"/>
      <c r="T1186" s="5"/>
      <c r="Y1186" s="5"/>
      <c r="AF1186" s="5"/>
      <c r="AW1186" s="5"/>
    </row>
    <row r="1187" spans="1:49">
      <c r="A1187" s="5"/>
      <c r="L1187" s="154"/>
      <c r="T1187" s="5"/>
      <c r="Y1187" s="5"/>
      <c r="AF1187" s="5"/>
      <c r="AW1187" s="5"/>
    </row>
    <row r="1188" spans="1:49">
      <c r="A1188" s="5"/>
      <c r="L1188" s="154"/>
      <c r="T1188" s="5"/>
      <c r="Y1188" s="5"/>
      <c r="AF1188" s="5"/>
      <c r="AW1188" s="5"/>
    </row>
    <row r="1189" spans="1:49">
      <c r="A1189" s="5"/>
      <c r="L1189" s="154"/>
      <c r="T1189" s="5"/>
      <c r="Y1189" s="5"/>
      <c r="AF1189" s="5"/>
      <c r="AW1189" s="5"/>
    </row>
    <row r="1190" spans="1:49">
      <c r="A1190" s="5"/>
      <c r="L1190" s="154"/>
      <c r="T1190" s="5"/>
      <c r="Y1190" s="5"/>
      <c r="AF1190" s="5"/>
      <c r="AW1190" s="5"/>
    </row>
    <row r="1191" spans="1:49">
      <c r="A1191" s="5"/>
      <c r="L1191" s="154"/>
      <c r="T1191" s="5"/>
      <c r="Y1191" s="5"/>
      <c r="AF1191" s="5"/>
      <c r="AW1191" s="5"/>
    </row>
    <row r="1192" spans="1:49">
      <c r="A1192" s="5"/>
      <c r="L1192" s="154"/>
      <c r="T1192" s="5"/>
      <c r="Y1192" s="5"/>
      <c r="AF1192" s="5"/>
      <c r="AW1192" s="5"/>
    </row>
    <row r="1193" spans="1:49">
      <c r="A1193" s="5"/>
      <c r="L1193" s="154"/>
      <c r="T1193" s="5"/>
      <c r="Y1193" s="5"/>
      <c r="AF1193" s="5"/>
      <c r="AW1193" s="5"/>
    </row>
    <row r="1194" spans="1:49">
      <c r="A1194" s="5"/>
      <c r="L1194" s="154"/>
      <c r="T1194" s="5"/>
      <c r="Y1194" s="5"/>
      <c r="AF1194" s="5"/>
      <c r="AW1194" s="5"/>
    </row>
    <row r="1195" spans="1:49">
      <c r="A1195" s="5"/>
      <c r="L1195" s="154"/>
      <c r="T1195" s="5"/>
      <c r="Y1195" s="5"/>
      <c r="AF1195" s="5"/>
      <c r="AW1195" s="5"/>
    </row>
    <row r="1196" spans="1:49">
      <c r="A1196" s="5"/>
      <c r="L1196" s="154"/>
      <c r="T1196" s="5"/>
      <c r="Y1196" s="5"/>
      <c r="AF1196" s="5"/>
      <c r="AW1196" s="5"/>
    </row>
    <row r="1197" spans="1:49">
      <c r="A1197" s="5"/>
      <c r="L1197" s="154"/>
      <c r="T1197" s="5"/>
      <c r="Y1197" s="5"/>
      <c r="AF1197" s="5"/>
      <c r="AW1197" s="5"/>
    </row>
    <row r="1198" spans="1:49">
      <c r="A1198" s="5"/>
      <c r="L1198" s="154"/>
      <c r="T1198" s="5"/>
      <c r="Y1198" s="5"/>
      <c r="AF1198" s="5"/>
      <c r="AW1198" s="5"/>
    </row>
    <row r="1199" spans="1:49">
      <c r="A1199" s="5"/>
      <c r="L1199" s="154"/>
      <c r="T1199" s="5"/>
      <c r="Y1199" s="5"/>
      <c r="AF1199" s="5"/>
      <c r="AW1199" s="5"/>
    </row>
    <row r="1200" spans="1:49">
      <c r="A1200" s="5"/>
      <c r="L1200" s="154"/>
      <c r="T1200" s="5"/>
      <c r="Y1200" s="5"/>
      <c r="AF1200" s="5"/>
      <c r="AW1200" s="5"/>
    </row>
    <row r="1201" spans="1:49">
      <c r="A1201" s="5"/>
      <c r="L1201" s="154"/>
      <c r="T1201" s="5"/>
      <c r="Y1201" s="5"/>
      <c r="AF1201" s="5"/>
      <c r="AW1201" s="5"/>
    </row>
    <row r="1202" spans="1:49">
      <c r="A1202" s="5"/>
      <c r="L1202" s="154"/>
      <c r="T1202" s="5"/>
      <c r="Y1202" s="5"/>
      <c r="AF1202" s="5"/>
      <c r="AW1202" s="5"/>
    </row>
    <row r="1203" spans="1:49">
      <c r="A1203" s="5"/>
      <c r="L1203" s="154"/>
      <c r="T1203" s="5"/>
      <c r="Y1203" s="5"/>
      <c r="AF1203" s="5"/>
      <c r="AW1203" s="5"/>
    </row>
    <row r="1204" spans="1:49">
      <c r="A1204" s="5"/>
      <c r="L1204" s="154"/>
      <c r="T1204" s="5"/>
      <c r="Y1204" s="5"/>
      <c r="AF1204" s="5"/>
      <c r="AW1204" s="5"/>
    </row>
    <row r="1205" spans="1:49">
      <c r="A1205" s="5"/>
      <c r="L1205" s="154"/>
      <c r="T1205" s="5"/>
      <c r="Y1205" s="5"/>
      <c r="AF1205" s="5"/>
      <c r="AW1205" s="5"/>
    </row>
    <row r="1206" spans="1:49">
      <c r="A1206" s="5"/>
      <c r="L1206" s="154"/>
      <c r="T1206" s="5"/>
      <c r="Y1206" s="5"/>
      <c r="AF1206" s="5"/>
      <c r="AW1206" s="5"/>
    </row>
    <row r="1207" spans="1:49">
      <c r="A1207" s="5"/>
      <c r="L1207" s="154"/>
      <c r="T1207" s="5"/>
      <c r="Y1207" s="5"/>
      <c r="AF1207" s="5"/>
      <c r="AW1207" s="5"/>
    </row>
    <row r="1208" spans="1:49">
      <c r="A1208" s="5"/>
      <c r="L1208" s="154"/>
      <c r="T1208" s="5"/>
      <c r="Y1208" s="5"/>
      <c r="AF1208" s="5"/>
      <c r="AW1208" s="5"/>
    </row>
    <row r="1209" spans="1:49">
      <c r="A1209" s="5"/>
      <c r="L1209" s="154"/>
      <c r="T1209" s="5"/>
      <c r="Y1209" s="5"/>
      <c r="AF1209" s="5"/>
      <c r="AW1209" s="5"/>
    </row>
    <row r="1210" spans="1:49">
      <c r="A1210" s="5"/>
      <c r="L1210" s="154"/>
      <c r="T1210" s="5"/>
      <c r="Y1210" s="5"/>
      <c r="AF1210" s="5"/>
      <c r="AW1210" s="5"/>
    </row>
    <row r="1211" spans="1:49">
      <c r="A1211" s="5"/>
      <c r="L1211" s="154"/>
      <c r="T1211" s="5"/>
      <c r="Y1211" s="5"/>
      <c r="AF1211" s="5"/>
      <c r="AW1211" s="5"/>
    </row>
    <row r="1212" spans="1:49">
      <c r="A1212" s="5"/>
      <c r="L1212" s="154"/>
      <c r="T1212" s="5"/>
      <c r="Y1212" s="5"/>
      <c r="AF1212" s="5"/>
      <c r="AW1212" s="5"/>
    </row>
    <row r="1213" spans="1:49">
      <c r="A1213" s="5"/>
      <c r="L1213" s="154"/>
      <c r="T1213" s="5"/>
      <c r="Y1213" s="5"/>
      <c r="AF1213" s="5"/>
      <c r="AW1213" s="5"/>
    </row>
    <row r="1214" spans="1:49">
      <c r="A1214" s="5"/>
      <c r="L1214" s="154"/>
      <c r="T1214" s="5"/>
      <c r="Y1214" s="5"/>
      <c r="AF1214" s="5"/>
      <c r="AW1214" s="5"/>
    </row>
    <row r="1215" spans="1:49">
      <c r="A1215" s="5"/>
      <c r="L1215" s="154"/>
      <c r="T1215" s="5"/>
      <c r="Y1215" s="5"/>
      <c r="AF1215" s="5"/>
      <c r="AW1215" s="5"/>
    </row>
    <row r="1216" spans="1:49">
      <c r="A1216" s="5"/>
      <c r="L1216" s="154"/>
      <c r="T1216" s="5"/>
      <c r="Y1216" s="5"/>
      <c r="AF1216" s="5"/>
      <c r="AW1216" s="5"/>
    </row>
    <row r="1217" spans="1:49">
      <c r="A1217" s="5"/>
      <c r="L1217" s="154"/>
      <c r="T1217" s="5"/>
      <c r="Y1217" s="5"/>
      <c r="AF1217" s="5"/>
      <c r="AW1217" s="5"/>
    </row>
    <row r="1218" spans="1:49">
      <c r="A1218" s="5"/>
      <c r="L1218" s="154"/>
      <c r="T1218" s="5"/>
      <c r="Y1218" s="5"/>
      <c r="AF1218" s="5"/>
      <c r="AW1218" s="5"/>
    </row>
    <row r="1219" spans="1:49">
      <c r="A1219" s="5"/>
      <c r="L1219" s="154"/>
      <c r="T1219" s="5"/>
      <c r="Y1219" s="5"/>
      <c r="AF1219" s="5"/>
      <c r="AW1219" s="5"/>
    </row>
    <row r="1220" spans="1:49">
      <c r="A1220" s="5"/>
      <c r="L1220" s="154"/>
      <c r="T1220" s="5"/>
      <c r="Y1220" s="5"/>
      <c r="AF1220" s="5"/>
      <c r="AW1220" s="5"/>
    </row>
    <row r="1221" spans="1:49">
      <c r="A1221" s="5"/>
      <c r="L1221" s="154"/>
      <c r="T1221" s="5"/>
      <c r="Y1221" s="5"/>
      <c r="AF1221" s="5"/>
      <c r="AW1221" s="5"/>
    </row>
    <row r="1222" spans="1:49">
      <c r="A1222" s="5"/>
      <c r="L1222" s="154"/>
      <c r="T1222" s="5"/>
      <c r="Y1222" s="5"/>
      <c r="AF1222" s="5"/>
      <c r="AW1222" s="5"/>
    </row>
    <row r="1223" spans="1:49">
      <c r="A1223" s="5"/>
      <c r="L1223" s="154"/>
      <c r="T1223" s="5"/>
      <c r="Y1223" s="5"/>
      <c r="AF1223" s="5"/>
      <c r="AW1223" s="5"/>
    </row>
    <row r="1224" spans="1:49">
      <c r="A1224" s="5"/>
      <c r="L1224" s="154"/>
      <c r="T1224" s="5"/>
      <c r="Y1224" s="5"/>
      <c r="AF1224" s="5"/>
      <c r="AW1224" s="5"/>
    </row>
    <row r="1225" spans="1:49">
      <c r="A1225" s="5"/>
      <c r="L1225" s="154"/>
      <c r="T1225" s="5"/>
      <c r="Y1225" s="5"/>
      <c r="AF1225" s="5"/>
      <c r="AW1225" s="5"/>
    </row>
    <row r="1226" spans="1:49">
      <c r="A1226" s="5"/>
      <c r="L1226" s="154"/>
      <c r="T1226" s="5"/>
      <c r="Y1226" s="5"/>
      <c r="AF1226" s="5"/>
      <c r="AW1226" s="5"/>
    </row>
    <row r="1227" spans="1:49">
      <c r="A1227" s="5"/>
      <c r="L1227" s="154"/>
      <c r="T1227" s="5"/>
      <c r="Y1227" s="5"/>
      <c r="AF1227" s="5"/>
      <c r="AW1227" s="5"/>
    </row>
    <row r="1228" spans="1:49">
      <c r="A1228" s="5"/>
      <c r="L1228" s="154"/>
      <c r="T1228" s="5"/>
      <c r="Y1228" s="5"/>
      <c r="AF1228" s="5"/>
      <c r="AW1228" s="5"/>
    </row>
    <row r="1229" spans="1:49">
      <c r="A1229" s="5"/>
      <c r="L1229" s="154"/>
      <c r="T1229" s="5"/>
      <c r="Y1229" s="5"/>
      <c r="AF1229" s="5"/>
      <c r="AW1229" s="5"/>
    </row>
    <row r="1230" spans="1:49">
      <c r="A1230" s="5"/>
      <c r="L1230" s="154"/>
      <c r="T1230" s="5"/>
      <c r="Y1230" s="5"/>
      <c r="AF1230" s="5"/>
      <c r="AW1230" s="5"/>
    </row>
    <row r="1231" spans="1:49">
      <c r="A1231" s="5"/>
      <c r="L1231" s="154"/>
      <c r="T1231" s="5"/>
      <c r="Y1231" s="5"/>
      <c r="AF1231" s="5"/>
      <c r="AW1231" s="5"/>
    </row>
    <row r="1232" spans="1:49">
      <c r="A1232" s="5"/>
      <c r="L1232" s="154"/>
      <c r="T1232" s="5"/>
      <c r="Y1232" s="5"/>
      <c r="AF1232" s="5"/>
      <c r="AW1232" s="5"/>
    </row>
    <row r="1233" spans="1:49">
      <c r="A1233" s="5"/>
      <c r="L1233" s="154"/>
      <c r="T1233" s="5"/>
      <c r="Y1233" s="5"/>
      <c r="AF1233" s="5"/>
      <c r="AW1233" s="5"/>
    </row>
    <row r="1234" spans="1:49">
      <c r="A1234" s="5"/>
      <c r="L1234" s="154"/>
      <c r="T1234" s="5"/>
      <c r="Y1234" s="5"/>
      <c r="AF1234" s="5"/>
      <c r="AW1234" s="5"/>
    </row>
    <row r="1235" spans="1:49">
      <c r="A1235" s="5"/>
      <c r="L1235" s="154"/>
      <c r="T1235" s="5"/>
      <c r="Y1235" s="5"/>
      <c r="AF1235" s="5"/>
      <c r="AW1235" s="5"/>
    </row>
    <row r="1236" spans="1:49">
      <c r="A1236" s="5"/>
      <c r="L1236" s="154"/>
      <c r="T1236" s="5"/>
      <c r="Y1236" s="5"/>
      <c r="AF1236" s="5"/>
      <c r="AW1236" s="5"/>
    </row>
    <row r="1237" spans="1:49">
      <c r="A1237" s="5"/>
      <c r="L1237" s="154"/>
      <c r="T1237" s="5"/>
      <c r="Y1237" s="5"/>
      <c r="AF1237" s="5"/>
      <c r="AW1237" s="5"/>
    </row>
    <row r="1238" spans="1:49">
      <c r="A1238" s="5"/>
      <c r="L1238" s="154"/>
      <c r="T1238" s="5"/>
      <c r="Y1238" s="5"/>
      <c r="AF1238" s="5"/>
      <c r="AW1238" s="5"/>
    </row>
    <row r="1239" spans="1:49">
      <c r="A1239" s="5"/>
      <c r="L1239" s="154"/>
      <c r="T1239" s="5"/>
      <c r="Y1239" s="5"/>
      <c r="AF1239" s="5"/>
      <c r="AW1239" s="5"/>
    </row>
  </sheetData>
  <mergeCells count="147">
    <mergeCell ref="G1:I1"/>
    <mergeCell ref="S1:V1"/>
    <mergeCell ref="AE1:AH1"/>
    <mergeCell ref="AQ1:AT1"/>
    <mergeCell ref="BC1:BF1"/>
    <mergeCell ref="G2:L2"/>
    <mergeCell ref="S2:X2"/>
    <mergeCell ref="AE2:AJ2"/>
    <mergeCell ref="AQ2:AV2"/>
    <mergeCell ref="BC2:BH2"/>
    <mergeCell ref="AK5:AV5"/>
    <mergeCell ref="AW5:BH5"/>
    <mergeCell ref="A6:L6"/>
    <mergeCell ref="M6:X6"/>
    <mergeCell ref="Y6:AJ6"/>
    <mergeCell ref="AK6:AV6"/>
    <mergeCell ref="AW6:BH6"/>
    <mergeCell ref="G3:J3"/>
    <mergeCell ref="S3:V3"/>
    <mergeCell ref="AE3:AH3"/>
    <mergeCell ref="AQ3:AT3"/>
    <mergeCell ref="BC3:BF3"/>
    <mergeCell ref="A4:L4"/>
    <mergeCell ref="M4:X4"/>
    <mergeCell ref="Y4:AJ4"/>
    <mergeCell ref="AK4:AV4"/>
    <mergeCell ref="AW4:BH4"/>
    <mergeCell ref="B8:C8"/>
    <mergeCell ref="D8:E8"/>
    <mergeCell ref="F8:G8"/>
    <mergeCell ref="H8:I8"/>
    <mergeCell ref="J8:K8"/>
    <mergeCell ref="M8:M9"/>
    <mergeCell ref="A5:L5"/>
    <mergeCell ref="M5:X5"/>
    <mergeCell ref="Y5:AJ5"/>
    <mergeCell ref="Z8:AA8"/>
    <mergeCell ref="AB8:AC8"/>
    <mergeCell ref="AD8:AE8"/>
    <mergeCell ref="AF8:AG8"/>
    <mergeCell ref="AH8:AI8"/>
    <mergeCell ref="AK8:AK9"/>
    <mergeCell ref="N8:O8"/>
    <mergeCell ref="P8:Q8"/>
    <mergeCell ref="R8:S8"/>
    <mergeCell ref="T8:U8"/>
    <mergeCell ref="V8:W8"/>
    <mergeCell ref="Y8:Y9"/>
    <mergeCell ref="AX8:AY8"/>
    <mergeCell ref="AZ8:BA8"/>
    <mergeCell ref="BB8:BC8"/>
    <mergeCell ref="BD8:BE8"/>
    <mergeCell ref="BF8:BG8"/>
    <mergeCell ref="BI8:BJ8"/>
    <mergeCell ref="AL8:AM8"/>
    <mergeCell ref="AN8:AO8"/>
    <mergeCell ref="AP8:AQ8"/>
    <mergeCell ref="AR8:AS8"/>
    <mergeCell ref="AT8:AU8"/>
    <mergeCell ref="AW8:AW9"/>
    <mergeCell ref="AK63:AV63"/>
    <mergeCell ref="AW63:BH63"/>
    <mergeCell ref="A64:L64"/>
    <mergeCell ref="M64:X64"/>
    <mergeCell ref="Y64:AJ64"/>
    <mergeCell ref="AK64:AV64"/>
    <mergeCell ref="AW64:BH64"/>
    <mergeCell ref="A52:G52"/>
    <mergeCell ref="M52:S52"/>
    <mergeCell ref="Y52:AE52"/>
    <mergeCell ref="AK52:AQ52"/>
    <mergeCell ref="AW52:BC52"/>
    <mergeCell ref="A62:L62"/>
    <mergeCell ref="M62:X62"/>
    <mergeCell ref="Y62:AJ62"/>
    <mergeCell ref="AK62:AV62"/>
    <mergeCell ref="AW62:BH62"/>
    <mergeCell ref="AB66:AC66"/>
    <mergeCell ref="B66:C66"/>
    <mergeCell ref="D66:E66"/>
    <mergeCell ref="F66:G66"/>
    <mergeCell ref="H66:I66"/>
    <mergeCell ref="J66:K66"/>
    <mergeCell ref="N66:O66"/>
    <mergeCell ref="A63:L63"/>
    <mergeCell ref="M63:X63"/>
    <mergeCell ref="Y63:AJ63"/>
    <mergeCell ref="BF66:BG66"/>
    <mergeCell ref="BI66:BJ66"/>
    <mergeCell ref="A80:L80"/>
    <mergeCell ref="M80:X80"/>
    <mergeCell ref="Y80:AJ80"/>
    <mergeCell ref="AK80:AV80"/>
    <mergeCell ref="AW80:BH80"/>
    <mergeCell ref="AR66:AS66"/>
    <mergeCell ref="AT66:AU66"/>
    <mergeCell ref="AX66:AY66"/>
    <mergeCell ref="AZ66:BA66"/>
    <mergeCell ref="BB66:BC66"/>
    <mergeCell ref="BD66:BE66"/>
    <mergeCell ref="AD66:AE66"/>
    <mergeCell ref="AF66:AG66"/>
    <mergeCell ref="AH66:AI66"/>
    <mergeCell ref="AL66:AM66"/>
    <mergeCell ref="AN66:AO66"/>
    <mergeCell ref="AP66:AQ66"/>
    <mergeCell ref="P66:Q66"/>
    <mergeCell ref="R66:S66"/>
    <mergeCell ref="T66:U66"/>
    <mergeCell ref="V66:W66"/>
    <mergeCell ref="Z66:AA66"/>
    <mergeCell ref="A81:L81"/>
    <mergeCell ref="M81:X81"/>
    <mergeCell ref="Y81:AJ81"/>
    <mergeCell ref="AK81:AV81"/>
    <mergeCell ref="AW81:BH81"/>
    <mergeCell ref="A82:L82"/>
    <mergeCell ref="M82:X82"/>
    <mergeCell ref="Y82:AJ82"/>
    <mergeCell ref="AK82:AV82"/>
    <mergeCell ref="AW82:BH82"/>
    <mergeCell ref="P83:Q83"/>
    <mergeCell ref="R83:S83"/>
    <mergeCell ref="T83:U83"/>
    <mergeCell ref="V83:W83"/>
    <mergeCell ref="Z83:AA83"/>
    <mergeCell ref="AB83:AC83"/>
    <mergeCell ref="B83:C83"/>
    <mergeCell ref="D83:E83"/>
    <mergeCell ref="F83:G83"/>
    <mergeCell ref="H83:I83"/>
    <mergeCell ref="J83:K83"/>
    <mergeCell ref="N83:O83"/>
    <mergeCell ref="BF83:BG83"/>
    <mergeCell ref="BI83:BJ83"/>
    <mergeCell ref="AR83:AS83"/>
    <mergeCell ref="AT83:AU83"/>
    <mergeCell ref="AX83:AY83"/>
    <mergeCell ref="AZ83:BA83"/>
    <mergeCell ref="BB83:BC83"/>
    <mergeCell ref="BD83:BE83"/>
    <mergeCell ref="AD83:AE83"/>
    <mergeCell ref="AF83:AG83"/>
    <mergeCell ref="AH83:AI83"/>
    <mergeCell ref="AL83:AM83"/>
    <mergeCell ref="AN83:AO83"/>
    <mergeCell ref="AP83:AQ83"/>
  </mergeCells>
  <pageMargins left="0.6692913385826772" right="0.11811023622047245" top="0.15748031496062992" bottom="0.15748031496062992" header="0.31496062992125984" footer="0.31496062992125984"/>
  <pageSetup paperSize="9"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на 05.02.</vt:lpstr>
      <vt:lpstr>'2019 на 05.02.'!Область_печати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2019-03-12T04:31:40Z</dcterms:modified>
</cp:coreProperties>
</file>