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5"/>
  <workbookPr/>
  <bookViews>
    <workbookView xWindow="0" yWindow="0" windowWidth="19200" windowHeight="11535" activeTab="0"/>
  </bookViews>
  <sheets>
    <sheet name="Амортизация" sheetId="1" r:id="rId1"/>
  </sheets>
  <definedNames/>
  <calcPr calcId="162913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<sst xmlns="http://schemas.openxmlformats.org/spreadsheetml/2006/main" count="94" uniqueCount="80">
  <si>
    <t>№ п/п</t>
  </si>
  <si>
    <t>Наименование  объекта</t>
  </si>
  <si>
    <t>Балансовая стоимость основных фондов по состоянию на 31.12.2018 года (руб.)</t>
  </si>
  <si>
    <t>Остаточная стоимость основных фондов по состоянию на 31.12.2018 года (руб.)</t>
  </si>
  <si>
    <t>Здание котельной № 1</t>
  </si>
  <si>
    <t>Плотина Гидротехнические сооружения Оротуканского водохранилища на ручье Жаркий</t>
  </si>
  <si>
    <t>Паводковый водосброс Гидротехнические сооружения Оротуканского водохранилища на ручье Жаркий</t>
  </si>
  <si>
    <t>Водовод</t>
  </si>
  <si>
    <t>Насосная станция водохранилища</t>
  </si>
  <si>
    <t>Электрическая линия освещения дамбы плотины по р.Жаркий пос.Оротукан</t>
  </si>
  <si>
    <t>Теплосеть поселка (п/у)</t>
  </si>
  <si>
    <t>Блочно-модульная электрокотельная на основе высоковольтных индукционных электрокотлов общей мощностью 10,4 МВт (первая очередь)</t>
  </si>
  <si>
    <t>Аварийный источник теплоснабжения, подключенный в тепломеханическую схему электрокотельной (дизельная котельная с коэффициентом резервирования тепловой мощности  альтернативным источником энергии 0,5 рабочей мощности электрокотельной) (вторая очередь) подлежит передаче Концессионеру после завершения строительства и ввода в эксплуатацию</t>
  </si>
  <si>
    <t>Центральная котельная</t>
  </si>
  <si>
    <t>Новая котельная</t>
  </si>
  <si>
    <t>Теплообменник пластинчатый разборный РО5-31,5-2К-04</t>
  </si>
  <si>
    <t>Дробилка</t>
  </si>
  <si>
    <t>Дробилка КВТС</t>
  </si>
  <si>
    <t>Компрессор</t>
  </si>
  <si>
    <t>Котельный агрегат "Фостер Уиллер"</t>
  </si>
  <si>
    <t>Лебедка скреперная ЛС-55</t>
  </si>
  <si>
    <t>Насос НЦ 400х105 на плите</t>
  </si>
  <si>
    <t>Насос ЦНСг60/198</t>
  </si>
  <si>
    <t>Прибор теплового контроля</t>
  </si>
  <si>
    <t>Станок вертикльно-сверлильный</t>
  </si>
  <si>
    <t>Станок токарно-винторезный</t>
  </si>
  <si>
    <t>Станок токарно-винторезный 16Д25</t>
  </si>
  <si>
    <t>Таль электрическая ТЭ-3</t>
  </si>
  <si>
    <t>Тельфер 3,5т.</t>
  </si>
  <si>
    <t>Трансформатор 1000КВа</t>
  </si>
  <si>
    <t>Электроагрегат ТСС-ЭЛАБ</t>
  </si>
  <si>
    <t>Емкость 200 м3</t>
  </si>
  <si>
    <t>Емкость 25 м3</t>
  </si>
  <si>
    <t>Емкость 100 м3</t>
  </si>
  <si>
    <t>Емкость 50 м3 для ГСМ</t>
  </si>
  <si>
    <t>Фильтр Nа- катионитового ФИПа 1-1,4-06</t>
  </si>
  <si>
    <t>Фильтр Nа- катионитового ФИПа 2-1,4-06</t>
  </si>
  <si>
    <t>Котел типа ДКВр-10-13с, заводской №1014103 с оборудованием</t>
  </si>
  <si>
    <t>Теплообменник тип:FP.41.71.1.EH, заводской №0213019</t>
  </si>
  <si>
    <t>Дымосос центробежный, котельный, типа ДН-12, 5х-1500</t>
  </si>
  <si>
    <t>Батарейный циклон типа БЦ 2-5х(3+2)</t>
  </si>
  <si>
    <t>Деаратор атмосферного давления ДА 25/15</t>
  </si>
  <si>
    <t>Погрузчик фронтальный универсальный TL150.00120-020 (базовая модель)</t>
  </si>
  <si>
    <t>Деэратор</t>
  </si>
  <si>
    <t>Итого:</t>
  </si>
  <si>
    <t>Имущество для осуществления деятельности по холодному водоснабжению (водозабор, сети)</t>
  </si>
  <si>
    <t>Теплообменник тип: FP.41.71.1.EH, заводской №0213020</t>
  </si>
  <si>
    <t>Всего:</t>
  </si>
  <si>
    <t>I</t>
  </si>
  <si>
    <t>II</t>
  </si>
  <si>
    <t>III</t>
  </si>
  <si>
    <t>Амортизационная группа в соотв. С Пост.Правит. № 1 от 01.01.2002 г.</t>
  </si>
  <si>
    <t>Срок полезного использования, лет.</t>
  </si>
  <si>
    <t>Балансовая стоимость на 31.12.2020 г.</t>
  </si>
  <si>
    <t>Амортизация в 2019 г., руб.</t>
  </si>
  <si>
    <t>Норма амортизации в год (2019 г.), %</t>
  </si>
  <si>
    <t>Балансовая стоимость на 31.12.2021 г.</t>
  </si>
  <si>
    <t>Амортизация в 2021 г., руб.</t>
  </si>
  <si>
    <t>Остаточная стоимость на 31.12.2021 г.</t>
  </si>
  <si>
    <t>Норма амортизации в год (2021 г.), %</t>
  </si>
  <si>
    <t>Остаточная стоимость на 31.12.2020 г.</t>
  </si>
  <si>
    <t>Амортизация в 2020 г., руб.</t>
  </si>
  <si>
    <t>Норма амортизации в год (2020 г.), %</t>
  </si>
  <si>
    <t>Остаточная стоимость на 31.12.2019 г.</t>
  </si>
  <si>
    <t>Балансовая стоимость на 31.12.2019 г.</t>
  </si>
  <si>
    <t>Сооружения</t>
  </si>
  <si>
    <t>Здания</t>
  </si>
  <si>
    <t>Передаточные устройства</t>
  </si>
  <si>
    <t>IV</t>
  </si>
  <si>
    <t>Машины и оборудование</t>
  </si>
  <si>
    <t>Силовые машины</t>
  </si>
  <si>
    <t>Рабочие машины машины</t>
  </si>
  <si>
    <t>V</t>
  </si>
  <si>
    <t>Транспортные средства</t>
  </si>
  <si>
    <t>Прочие основные производственные фонды</t>
  </si>
  <si>
    <t>в т.ч.:</t>
  </si>
  <si>
    <t>Водораспределительные сети (ХВС)</t>
  </si>
  <si>
    <t>Водораспределительные сети (ГВС)</t>
  </si>
  <si>
    <t>Имущество для осуществления деятельности по производству, доставке и реализации тепловой энергии</t>
  </si>
  <si>
    <t>Прогноз начисления  амортизации муниципального имущества  на момент разработки инвестиционной программы ООО "Регионтеплоресурс"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</si>
</sst>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#,##0.000"/>
    <numFmt numFmtId="167" formatCode="#,##0.00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vertical="top"/>
    </xf>
    <xf numFmtId="0" fontId="8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vertical="top"/>
    </xf>
    <xf numFmtId="0" fontId="5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3" fillId="0" borderId="2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3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justify" vertical="top" wrapText="1"/>
    </xf>
    <xf numFmtId="4" fontId="3" fillId="0" borderId="2" xfId="0" applyNumberFormat="1" applyFont="1" applyFill="1" applyBorder="1" applyAlignment="1">
      <alignment horizontal="center" vertical="top" wrapText="1"/>
    </xf>
    <xf numFmtId="164" fontId="8" fillId="0" borderId="0" xfId="20" applyFont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4" fontId="9" fillId="0" borderId="2" xfId="0" applyNumberFormat="1" applyFont="1" applyFill="1" applyBorder="1" applyAlignment="1">
      <alignment horizontal="center" vertical="top"/>
    </xf>
    <xf numFmtId="165" fontId="3" fillId="0" borderId="2" xfId="20" applyNumberFormat="1" applyFont="1" applyFill="1" applyBorder="1" applyAlignment="1">
      <alignment vertical="top" wrapText="1"/>
    </xf>
    <xf numFmtId="165" fontId="3" fillId="0" borderId="2" xfId="20" applyNumberFormat="1" applyFont="1" applyFill="1" applyBorder="1" applyAlignment="1">
      <alignment vertical="top" shrinkToFit="1"/>
    </xf>
    <xf numFmtId="0" fontId="3" fillId="0" borderId="2" xfId="0" applyFont="1" applyFill="1" applyBorder="1" applyAlignment="1">
      <alignment horizontal="center" vertical="top" wrapText="1"/>
    </xf>
    <xf numFmtId="164" fontId="3" fillId="0" borderId="2" xfId="20" applyFont="1" applyFill="1" applyBorder="1" applyAlignment="1">
      <alignment horizontal="center" vertical="top" wrapText="1"/>
    </xf>
    <xf numFmtId="3" fontId="8" fillId="0" borderId="2" xfId="20" applyNumberFormat="1" applyFont="1" applyFill="1" applyBorder="1" applyAlignment="1">
      <alignment horizontal="center" vertical="top"/>
    </xf>
    <xf numFmtId="164" fontId="3" fillId="0" borderId="2" xfId="20" applyFont="1" applyFill="1" applyBorder="1" applyAlignment="1">
      <alignment horizontal="center" vertical="top" shrinkToFit="1"/>
    </xf>
    <xf numFmtId="4" fontId="9" fillId="0" borderId="2" xfId="0" applyNumberFormat="1" applyFont="1" applyFill="1" applyBorder="1" applyAlignment="1">
      <alignment horizontal="center" vertical="top" wrapText="1"/>
    </xf>
    <xf numFmtId="165" fontId="9" fillId="0" borderId="2" xfId="0" applyNumberFormat="1" applyFont="1" applyFill="1" applyBorder="1" applyAlignment="1">
      <alignment vertical="top" wrapText="1"/>
    </xf>
    <xf numFmtId="164" fontId="8" fillId="0" borderId="0" xfId="20" applyFont="1" applyFill="1" applyAlignment="1">
      <alignment horizontal="center" vertical="top"/>
    </xf>
    <xf numFmtId="3" fontId="8" fillId="0" borderId="0" xfId="2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164" fontId="4" fillId="0" borderId="0" xfId="20" applyFont="1" applyFill="1" applyAlignment="1">
      <alignment horizontal="center" vertical="top"/>
    </xf>
    <xf numFmtId="3" fontId="4" fillId="0" borderId="0" xfId="20" applyNumberFormat="1" applyFont="1" applyFill="1" applyAlignment="1">
      <alignment horizontal="center" vertical="top"/>
    </xf>
    <xf numFmtId="0" fontId="6" fillId="0" borderId="0" xfId="0" applyFont="1" applyAlignment="1">
      <alignment vertical="top"/>
    </xf>
    <xf numFmtId="164" fontId="10" fillId="0" borderId="2" xfId="20" applyFont="1" applyFill="1" applyBorder="1" applyAlignment="1">
      <alignment horizontal="center" vertical="top" shrinkToFit="1"/>
    </xf>
    <xf numFmtId="165" fontId="10" fillId="0" borderId="2" xfId="20" applyNumberFormat="1" applyFont="1" applyFill="1" applyBorder="1" applyAlignment="1">
      <alignment vertical="top" wrapText="1"/>
    </xf>
    <xf numFmtId="165" fontId="10" fillId="0" borderId="2" xfId="20" applyNumberFormat="1" applyFont="1" applyFill="1" applyBorder="1" applyAlignment="1">
      <alignment vertical="top" shrinkToFit="1"/>
    </xf>
    <xf numFmtId="0" fontId="5" fillId="0" borderId="2" xfId="0" applyFont="1" applyFill="1" applyBorder="1" applyAlignment="1">
      <alignment vertical="top"/>
    </xf>
    <xf numFmtId="0" fontId="5" fillId="0" borderId="4" xfId="0" applyFont="1" applyFill="1" applyBorder="1" applyAlignment="1">
      <alignment vertical="top"/>
    </xf>
    <xf numFmtId="167" fontId="9" fillId="0" borderId="2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4" xfId="0" applyFont="1" applyFill="1" applyBorder="1" applyAlignment="1">
      <alignment vertical="top" wrapText="1"/>
    </xf>
    <xf numFmtId="166" fontId="9" fillId="0" borderId="2" xfId="0" applyNumberFormat="1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left" vertical="top" wrapText="1"/>
    </xf>
    <xf numFmtId="4" fontId="3" fillId="0" borderId="2" xfId="20" applyNumberFormat="1" applyFont="1" applyFill="1" applyBorder="1" applyAlignment="1">
      <alignment horizontal="center" vertical="top" shrinkToFit="1"/>
    </xf>
    <xf numFmtId="0" fontId="4" fillId="0" borderId="0" xfId="0" applyFont="1" applyFill="1" applyAlignment="1">
      <alignment horizontal="center" vertical="top" shrinkToFit="1"/>
    </xf>
    <xf numFmtId="0" fontId="4" fillId="0" borderId="0" xfId="0" applyFont="1" applyFill="1" applyAlignment="1">
      <alignment horizontal="center" shrinkToFit="1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0" fillId="0" borderId="0" xfId="0" applyFill="1"/>
    <xf numFmtId="0" fontId="5" fillId="0" borderId="1" xfId="0" applyFont="1" applyFill="1" applyBorder="1" applyAlignment="1">
      <alignment vertical="top"/>
    </xf>
    <xf numFmtId="4" fontId="8" fillId="0" borderId="2" xfId="20" applyNumberFormat="1" applyFont="1" applyFill="1" applyBorder="1" applyAlignment="1">
      <alignment horizontal="center" vertical="top"/>
    </xf>
    <xf numFmtId="164" fontId="8" fillId="0" borderId="2" xfId="20" applyFont="1" applyFill="1" applyBorder="1" applyAlignment="1">
      <alignment horizontal="center" vertical="top"/>
    </xf>
    <xf numFmtId="0" fontId="5" fillId="0" borderId="5" xfId="0" applyFont="1" applyFill="1" applyBorder="1" applyAlignment="1">
      <alignment vertical="top"/>
    </xf>
    <xf numFmtId="0" fontId="3" fillId="0" borderId="6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 vertical="top"/>
    </xf>
    <xf numFmtId="0" fontId="10" fillId="0" borderId="4" xfId="0" applyFont="1" applyFill="1" applyBorder="1" applyAlignment="1">
      <alignment horizontal="left" vertical="top" wrapText="1"/>
    </xf>
    <xf numFmtId="4" fontId="10" fillId="0" borderId="2" xfId="0" applyNumberFormat="1" applyFont="1" applyFill="1" applyBorder="1" applyAlignment="1">
      <alignment horizontal="center" vertical="top" wrapText="1"/>
    </xf>
    <xf numFmtId="4" fontId="10" fillId="0" borderId="2" xfId="20" applyNumberFormat="1" applyFont="1" applyFill="1" applyBorder="1" applyAlignment="1">
      <alignment horizontal="center" vertical="top" shrinkToFit="1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5" fillId="0" borderId="5" xfId="0" applyFont="1" applyFill="1" applyBorder="1" applyAlignment="1">
      <alignment vertical="top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5" fillId="0" borderId="2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justify" vertical="top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0" fillId="0" borderId="0" xfId="0" applyFill="1" applyAlignment="1">
      <alignment vertical="top"/>
    </xf>
    <xf numFmtId="4" fontId="8" fillId="0" borderId="0" xfId="20" applyNumberFormat="1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6"/>
  <sheetViews>
    <sheetView tabSelected="1" workbookViewId="0" topLeftCell="A71">
      <selection activeCell="B82" sqref="B81:B82"/>
    </sheetView>
  </sheetViews>
  <sheetFormatPr defaultColWidth="9.140625" defaultRowHeight="15"/>
  <cols>
    <col min="1" max="1" width="4.28125" style="6" customWidth="1"/>
    <col min="2" max="2" width="23.140625" style="6" customWidth="1"/>
    <col min="3" max="3" width="11.7109375" style="7" customWidth="1"/>
    <col min="4" max="5" width="11.7109375" style="19" customWidth="1"/>
    <col min="6" max="6" width="13.140625" style="19" customWidth="1"/>
    <col min="7" max="18" width="11.7109375" style="7" customWidth="1"/>
    <col min="19" max="23" width="9.140625" style="8" customWidth="1"/>
    <col min="24" max="27" width="9.140625" style="1" customWidth="1"/>
  </cols>
  <sheetData>
    <row r="1" ht="17.25">
      <c r="B1" s="35" t="s">
        <v>79</v>
      </c>
    </row>
    <row r="3" spans="1:27" s="5" customFormat="1" ht="46.5" customHeight="1">
      <c r="A3" s="78" t="s">
        <v>0</v>
      </c>
      <c r="B3" s="79" t="s">
        <v>1</v>
      </c>
      <c r="C3" s="80" t="s">
        <v>2</v>
      </c>
      <c r="D3" s="77" t="s">
        <v>3</v>
      </c>
      <c r="E3" s="77" t="s">
        <v>51</v>
      </c>
      <c r="F3" s="77" t="s">
        <v>52</v>
      </c>
      <c r="G3" s="80" t="s">
        <v>55</v>
      </c>
      <c r="H3" s="80" t="s">
        <v>54</v>
      </c>
      <c r="I3" s="80" t="s">
        <v>64</v>
      </c>
      <c r="J3" s="80" t="s">
        <v>63</v>
      </c>
      <c r="K3" s="80" t="s">
        <v>62</v>
      </c>
      <c r="L3" s="80" t="s">
        <v>61</v>
      </c>
      <c r="M3" s="80" t="s">
        <v>53</v>
      </c>
      <c r="N3" s="80" t="s">
        <v>60</v>
      </c>
      <c r="O3" s="80" t="s">
        <v>59</v>
      </c>
      <c r="P3" s="80" t="s">
        <v>57</v>
      </c>
      <c r="Q3" s="80" t="s">
        <v>56</v>
      </c>
      <c r="R3" s="80" t="s">
        <v>58</v>
      </c>
      <c r="S3" s="9"/>
      <c r="T3" s="9"/>
      <c r="U3" s="9"/>
      <c r="V3" s="9"/>
      <c r="W3" s="9"/>
      <c r="X3" s="4"/>
      <c r="Y3" s="4"/>
      <c r="Z3" s="4"/>
      <c r="AA3" s="4"/>
    </row>
    <row r="4" spans="1:27" s="5" customFormat="1" ht="30.75" customHeight="1">
      <c r="A4" s="78"/>
      <c r="B4" s="79"/>
      <c r="C4" s="80"/>
      <c r="D4" s="77"/>
      <c r="E4" s="77"/>
      <c r="F4" s="77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9"/>
      <c r="T4" s="9"/>
      <c r="U4" s="9"/>
      <c r="V4" s="9"/>
      <c r="W4" s="9"/>
      <c r="X4" s="4"/>
      <c r="Y4" s="4"/>
      <c r="Z4" s="4"/>
      <c r="AA4" s="4"/>
    </row>
    <row r="5" spans="1:27" s="2" customFormat="1" ht="21.75" customHeight="1" hidden="1">
      <c r="A5" s="10" t="s">
        <v>45</v>
      </c>
      <c r="B5" s="11"/>
      <c r="C5" s="12"/>
      <c r="D5" s="20"/>
      <c r="E5" s="20"/>
      <c r="F5" s="20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3"/>
      <c r="T5" s="13"/>
      <c r="U5" s="13"/>
      <c r="V5" s="13"/>
      <c r="W5" s="13"/>
      <c r="X5" s="3"/>
      <c r="Y5" s="3"/>
      <c r="Z5" s="3"/>
      <c r="AA5" s="3"/>
    </row>
    <row r="6" spans="1:27" s="43" customFormat="1" ht="29.25" customHeight="1" hidden="1">
      <c r="A6" s="39"/>
      <c r="B6" s="40" t="s">
        <v>47</v>
      </c>
      <c r="C6" s="21">
        <f>C7</f>
        <v>11924484.66</v>
      </c>
      <c r="D6" s="21">
        <f>D7</f>
        <v>7824817.710000001</v>
      </c>
      <c r="E6" s="21"/>
      <c r="F6" s="21"/>
      <c r="G6" s="41">
        <f>H6/C6*100</f>
        <v>2.7321504195441406</v>
      </c>
      <c r="H6" s="21">
        <f>H7</f>
        <v>325794.8576666667</v>
      </c>
      <c r="I6" s="21">
        <f>I7</f>
        <v>11924484.66</v>
      </c>
      <c r="J6" s="21">
        <f>J7</f>
        <v>7499022.852333334</v>
      </c>
      <c r="K6" s="41">
        <f>L6/C6*100</f>
        <v>2.7321504195441406</v>
      </c>
      <c r="L6" s="21">
        <f>L7</f>
        <v>325794.8576666667</v>
      </c>
      <c r="M6" s="21">
        <f>M7</f>
        <v>11924484.66</v>
      </c>
      <c r="N6" s="21">
        <f>N7</f>
        <v>7173227.994666668</v>
      </c>
      <c r="O6" s="41">
        <f>P6/C6*100</f>
        <v>2.7321504195441406</v>
      </c>
      <c r="P6" s="21">
        <f aca="true" t="shared" si="0" ref="P6:R6">P7</f>
        <v>325794.8576666667</v>
      </c>
      <c r="Q6" s="21">
        <f t="shared" si="0"/>
        <v>11924484.66</v>
      </c>
      <c r="R6" s="21">
        <f t="shared" si="0"/>
        <v>6847433.137000001</v>
      </c>
      <c r="S6" s="32"/>
      <c r="T6" s="32"/>
      <c r="U6" s="32"/>
      <c r="V6" s="32"/>
      <c r="W6" s="32"/>
      <c r="X6" s="42"/>
      <c r="Y6" s="42"/>
      <c r="Z6" s="42"/>
      <c r="AA6" s="42"/>
    </row>
    <row r="7" spans="1:27" s="43" customFormat="1" ht="21.75" customHeight="1" hidden="1">
      <c r="A7" s="39" t="s">
        <v>48</v>
      </c>
      <c r="B7" s="44" t="s">
        <v>65</v>
      </c>
      <c r="C7" s="21">
        <f>C8+C9+C10+C11+C12+C13</f>
        <v>11924484.66</v>
      </c>
      <c r="D7" s="21">
        <f>D8+D9+D10+D11+D12+D13</f>
        <v>7824817.710000001</v>
      </c>
      <c r="E7" s="21"/>
      <c r="F7" s="21"/>
      <c r="G7" s="41">
        <f>H7/C7*100</f>
        <v>2.7321504195441406</v>
      </c>
      <c r="H7" s="21">
        <f aca="true" t="shared" si="1" ref="H7:J7">H8+H9+H10+H11+H12+H13</f>
        <v>325794.8576666667</v>
      </c>
      <c r="I7" s="21">
        <f t="shared" si="1"/>
        <v>11924484.66</v>
      </c>
      <c r="J7" s="21">
        <f t="shared" si="1"/>
        <v>7499022.852333334</v>
      </c>
      <c r="K7" s="45">
        <f>L7/C7*100</f>
        <v>2.7321504195441406</v>
      </c>
      <c r="L7" s="21">
        <f aca="true" t="shared" si="2" ref="L7:N7">L8+L9+L10+L11+L12+L13</f>
        <v>325794.8576666667</v>
      </c>
      <c r="M7" s="21">
        <f t="shared" si="2"/>
        <v>11924484.66</v>
      </c>
      <c r="N7" s="21">
        <f t="shared" si="2"/>
        <v>7173227.994666668</v>
      </c>
      <c r="O7" s="45">
        <f>P7/C7*100</f>
        <v>2.7321504195441406</v>
      </c>
      <c r="P7" s="21">
        <f aca="true" t="shared" si="3" ref="P7:R7">P8+P9+P10+P11+P12+P13</f>
        <v>325794.8576666667</v>
      </c>
      <c r="Q7" s="21">
        <f t="shared" si="3"/>
        <v>11924484.66</v>
      </c>
      <c r="R7" s="21">
        <f t="shared" si="3"/>
        <v>6847433.137000001</v>
      </c>
      <c r="S7" s="32"/>
      <c r="T7" s="32"/>
      <c r="U7" s="32"/>
      <c r="V7" s="32"/>
      <c r="W7" s="32"/>
      <c r="X7" s="42"/>
      <c r="Y7" s="42"/>
      <c r="Z7" s="42"/>
      <c r="AA7" s="42"/>
    </row>
    <row r="8" spans="1:27" s="43" customFormat="1" ht="46.5" customHeight="1" hidden="1">
      <c r="A8" s="20">
        <v>1</v>
      </c>
      <c r="B8" s="46" t="s">
        <v>5</v>
      </c>
      <c r="C8" s="17">
        <v>7812343.41</v>
      </c>
      <c r="D8" s="17">
        <v>6636191.9</v>
      </c>
      <c r="E8" s="22">
        <v>9</v>
      </c>
      <c r="F8" s="23">
        <v>30</v>
      </c>
      <c r="G8" s="47">
        <f>1/F8*100</f>
        <v>3.3333333333333335</v>
      </c>
      <c r="H8" s="27">
        <f>C8*G8/100</f>
        <v>260411.44700000004</v>
      </c>
      <c r="I8" s="27">
        <f>C8</f>
        <v>7812343.41</v>
      </c>
      <c r="J8" s="27">
        <f>D8-H8</f>
        <v>6375780.453000001</v>
      </c>
      <c r="K8" s="47">
        <f>G8</f>
        <v>3.3333333333333335</v>
      </c>
      <c r="L8" s="27">
        <f>C8*K8/100</f>
        <v>260411.44700000004</v>
      </c>
      <c r="M8" s="27">
        <f>I8</f>
        <v>7812343.41</v>
      </c>
      <c r="N8" s="27">
        <f>J8-L8</f>
        <v>6115369.006000001</v>
      </c>
      <c r="O8" s="47">
        <f>K8</f>
        <v>3.3333333333333335</v>
      </c>
      <c r="P8" s="27">
        <f>K8*C8/100</f>
        <v>260411.44700000004</v>
      </c>
      <c r="Q8" s="27">
        <f>M8</f>
        <v>7812343.41</v>
      </c>
      <c r="R8" s="27">
        <f>N8-P8</f>
        <v>5854957.559000001</v>
      </c>
      <c r="S8" s="48"/>
      <c r="T8" s="48"/>
      <c r="U8" s="48"/>
      <c r="V8" s="48"/>
      <c r="W8" s="48"/>
      <c r="X8" s="49"/>
      <c r="Y8" s="49"/>
      <c r="Z8" s="49"/>
      <c r="AA8" s="42"/>
    </row>
    <row r="9" spans="1:27" s="43" customFormat="1" ht="57" customHeight="1" hidden="1">
      <c r="A9" s="20">
        <f>A8+1</f>
        <v>2</v>
      </c>
      <c r="B9" s="46" t="s">
        <v>6</v>
      </c>
      <c r="C9" s="17">
        <v>1433360.42</v>
      </c>
      <c r="D9" s="17">
        <v>987362.53</v>
      </c>
      <c r="E9" s="22">
        <v>9</v>
      </c>
      <c r="F9" s="23">
        <v>30</v>
      </c>
      <c r="G9" s="47">
        <f aca="true" t="shared" si="4" ref="G9">1/F9*100</f>
        <v>3.3333333333333335</v>
      </c>
      <c r="H9" s="27">
        <f aca="true" t="shared" si="5" ref="H9:H11">C9*G9/100</f>
        <v>47778.68066666667</v>
      </c>
      <c r="I9" s="27">
        <f aca="true" t="shared" si="6" ref="I9:I11">C9</f>
        <v>1433360.42</v>
      </c>
      <c r="J9" s="27">
        <f aca="true" t="shared" si="7" ref="J9:J11">D9-H9</f>
        <v>939583.8493333333</v>
      </c>
      <c r="K9" s="47">
        <f aca="true" t="shared" si="8" ref="K9:K11">G9</f>
        <v>3.3333333333333335</v>
      </c>
      <c r="L9" s="27">
        <f aca="true" t="shared" si="9" ref="L9:L11">C9*K9/100</f>
        <v>47778.68066666667</v>
      </c>
      <c r="M9" s="27">
        <f aca="true" t="shared" si="10" ref="M9:M11">I9</f>
        <v>1433360.42</v>
      </c>
      <c r="N9" s="27">
        <f aca="true" t="shared" si="11" ref="N9:N11">J9-L9</f>
        <v>891805.1686666666</v>
      </c>
      <c r="O9" s="47">
        <f aca="true" t="shared" si="12" ref="O9:O11">K9</f>
        <v>3.3333333333333335</v>
      </c>
      <c r="P9" s="27">
        <f aca="true" t="shared" si="13" ref="P9:P11">K9*C9/100</f>
        <v>47778.68066666667</v>
      </c>
      <c r="Q9" s="27">
        <f aca="true" t="shared" si="14" ref="Q9:Q11">M9</f>
        <v>1433360.42</v>
      </c>
      <c r="R9" s="27">
        <f aca="true" t="shared" si="15" ref="R9:R11">N9-P9</f>
        <v>844026.4879999999</v>
      </c>
      <c r="S9" s="32"/>
      <c r="T9" s="32"/>
      <c r="U9" s="32"/>
      <c r="V9" s="32"/>
      <c r="W9" s="32"/>
      <c r="X9" s="42"/>
      <c r="Y9" s="42"/>
      <c r="Z9" s="42"/>
      <c r="AA9" s="42"/>
    </row>
    <row r="10" spans="1:27" s="43" customFormat="1" ht="29.25" customHeight="1" hidden="1">
      <c r="A10" s="20">
        <v>3</v>
      </c>
      <c r="B10" s="46" t="s">
        <v>8</v>
      </c>
      <c r="C10" s="17">
        <v>144209.83</v>
      </c>
      <c r="D10" s="17">
        <v>78674.28</v>
      </c>
      <c r="E10" s="22">
        <v>10</v>
      </c>
      <c r="F10" s="23">
        <v>31</v>
      </c>
      <c r="G10" s="47">
        <f>1/F10*100</f>
        <v>3.225806451612903</v>
      </c>
      <c r="H10" s="27">
        <f>C10*G10/100</f>
        <v>4651.929999999999</v>
      </c>
      <c r="I10" s="27">
        <f>C10</f>
        <v>144209.83</v>
      </c>
      <c r="J10" s="27">
        <f>D10-H10</f>
        <v>74022.35</v>
      </c>
      <c r="K10" s="47">
        <f>G10</f>
        <v>3.225806451612903</v>
      </c>
      <c r="L10" s="27">
        <f>C10*K10/100</f>
        <v>4651.929999999999</v>
      </c>
      <c r="M10" s="27">
        <f>I10</f>
        <v>144209.83</v>
      </c>
      <c r="N10" s="27">
        <f>J10-L10</f>
        <v>69370.42000000001</v>
      </c>
      <c r="O10" s="47">
        <f>K10</f>
        <v>3.225806451612903</v>
      </c>
      <c r="P10" s="27">
        <f>K10*C10/100</f>
        <v>4651.929999999999</v>
      </c>
      <c r="Q10" s="27">
        <f>M10</f>
        <v>144209.83</v>
      </c>
      <c r="R10" s="27">
        <f>N10-P10</f>
        <v>64718.49000000001</v>
      </c>
      <c r="S10" s="32"/>
      <c r="T10" s="32"/>
      <c r="U10" s="32"/>
      <c r="V10" s="32"/>
      <c r="W10" s="32"/>
      <c r="X10" s="42"/>
      <c r="Y10" s="42"/>
      <c r="Z10" s="42"/>
      <c r="AA10" s="42"/>
    </row>
    <row r="11" spans="1:27" s="43" customFormat="1" ht="32.25" customHeight="1" hidden="1">
      <c r="A11" s="20">
        <v>4</v>
      </c>
      <c r="B11" s="46" t="s">
        <v>7</v>
      </c>
      <c r="C11" s="17">
        <v>1533438</v>
      </c>
      <c r="D11" s="24">
        <v>0</v>
      </c>
      <c r="E11" s="22"/>
      <c r="F11" s="23"/>
      <c r="G11" s="47"/>
      <c r="H11" s="27">
        <f t="shared" si="5"/>
        <v>0</v>
      </c>
      <c r="I11" s="27">
        <f t="shared" si="6"/>
        <v>1533438</v>
      </c>
      <c r="J11" s="27">
        <f t="shared" si="7"/>
        <v>0</v>
      </c>
      <c r="K11" s="47">
        <f t="shared" si="8"/>
        <v>0</v>
      </c>
      <c r="L11" s="27">
        <f t="shared" si="9"/>
        <v>0</v>
      </c>
      <c r="M11" s="27">
        <f t="shared" si="10"/>
        <v>1533438</v>
      </c>
      <c r="N11" s="27">
        <f t="shared" si="11"/>
        <v>0</v>
      </c>
      <c r="O11" s="47">
        <f t="shared" si="12"/>
        <v>0</v>
      </c>
      <c r="P11" s="27">
        <f t="shared" si="13"/>
        <v>0</v>
      </c>
      <c r="Q11" s="27">
        <f t="shared" si="14"/>
        <v>1533438</v>
      </c>
      <c r="R11" s="27">
        <f t="shared" si="15"/>
        <v>0</v>
      </c>
      <c r="S11" s="32"/>
      <c r="T11" s="32"/>
      <c r="U11" s="32"/>
      <c r="V11" s="32"/>
      <c r="W11" s="32"/>
      <c r="X11" s="42"/>
      <c r="Y11" s="42"/>
      <c r="Z11" s="42"/>
      <c r="AA11" s="42"/>
    </row>
    <row r="12" spans="1:27" s="52" customFormat="1" ht="47.25" customHeight="1" hidden="1">
      <c r="A12" s="20">
        <v>5</v>
      </c>
      <c r="B12" s="46" t="s">
        <v>9</v>
      </c>
      <c r="C12" s="17">
        <v>194292</v>
      </c>
      <c r="D12" s="17">
        <v>122589</v>
      </c>
      <c r="E12" s="22">
        <v>6</v>
      </c>
      <c r="F12" s="23">
        <v>15</v>
      </c>
      <c r="G12" s="47">
        <f>1/F12*100</f>
        <v>6.666666666666667</v>
      </c>
      <c r="H12" s="27">
        <f>C12*G12/100</f>
        <v>12952.8</v>
      </c>
      <c r="I12" s="27">
        <f>C12</f>
        <v>194292</v>
      </c>
      <c r="J12" s="27">
        <f>D12-H12</f>
        <v>109636.2</v>
      </c>
      <c r="K12" s="47">
        <f>G12</f>
        <v>6.666666666666667</v>
      </c>
      <c r="L12" s="27">
        <f>C12*K12/100</f>
        <v>12952.8</v>
      </c>
      <c r="M12" s="27">
        <f>I12</f>
        <v>194292</v>
      </c>
      <c r="N12" s="27">
        <f>J12-L12</f>
        <v>96683.4</v>
      </c>
      <c r="O12" s="47">
        <f>K12</f>
        <v>6.666666666666667</v>
      </c>
      <c r="P12" s="27">
        <f>K12*C12/100</f>
        <v>12952.8</v>
      </c>
      <c r="Q12" s="27">
        <f>M12</f>
        <v>194292</v>
      </c>
      <c r="R12" s="27">
        <f>N12-P12</f>
        <v>83730.59999999999</v>
      </c>
      <c r="S12" s="50"/>
      <c r="T12" s="50"/>
      <c r="U12" s="50"/>
      <c r="V12" s="50"/>
      <c r="W12" s="50"/>
      <c r="X12" s="51"/>
      <c r="Y12" s="51"/>
      <c r="Z12" s="51"/>
      <c r="AA12" s="51"/>
    </row>
    <row r="13" spans="1:27" s="52" customFormat="1" ht="47.25" customHeight="1" hidden="1">
      <c r="A13" s="20">
        <f>A12+1</f>
        <v>6</v>
      </c>
      <c r="B13" s="14" t="s">
        <v>76</v>
      </c>
      <c r="C13" s="17">
        <v>806841</v>
      </c>
      <c r="D13" s="24">
        <v>0</v>
      </c>
      <c r="E13" s="22"/>
      <c r="F13" s="23"/>
      <c r="G13" s="47"/>
      <c r="H13" s="27">
        <f>C13*G13/100</f>
        <v>0</v>
      </c>
      <c r="I13" s="27">
        <f>C13</f>
        <v>806841</v>
      </c>
      <c r="J13" s="27">
        <f>D13-H13</f>
        <v>0</v>
      </c>
      <c r="K13" s="47">
        <f>G13</f>
        <v>0</v>
      </c>
      <c r="L13" s="27">
        <f>C13*K13/100</f>
        <v>0</v>
      </c>
      <c r="M13" s="27">
        <f>I13</f>
        <v>806841</v>
      </c>
      <c r="N13" s="27">
        <f>J13-L13</f>
        <v>0</v>
      </c>
      <c r="O13" s="47">
        <f>K13</f>
        <v>0</v>
      </c>
      <c r="P13" s="27">
        <f>K13*C13/100</f>
        <v>0</v>
      </c>
      <c r="Q13" s="27">
        <f>M13</f>
        <v>806841</v>
      </c>
      <c r="R13" s="27">
        <f>N13-P13</f>
        <v>0</v>
      </c>
      <c r="S13" s="50"/>
      <c r="T13" s="50"/>
      <c r="U13" s="50"/>
      <c r="V13" s="50"/>
      <c r="W13" s="50"/>
      <c r="X13" s="51"/>
      <c r="Y13" s="51"/>
      <c r="Z13" s="51"/>
      <c r="AA13" s="51"/>
    </row>
    <row r="14" spans="1:27" s="52" customFormat="1" ht="24" customHeight="1">
      <c r="A14" s="53" t="s">
        <v>78</v>
      </c>
      <c r="B14" s="15"/>
      <c r="C14" s="17"/>
      <c r="D14" s="24"/>
      <c r="E14" s="25"/>
      <c r="F14" s="26"/>
      <c r="G14" s="54"/>
      <c r="H14" s="55"/>
      <c r="I14" s="55"/>
      <c r="J14" s="55"/>
      <c r="K14" s="54"/>
      <c r="L14" s="55"/>
      <c r="M14" s="55"/>
      <c r="N14" s="55"/>
      <c r="O14" s="54"/>
      <c r="P14" s="55"/>
      <c r="Q14" s="55"/>
      <c r="R14" s="55"/>
      <c r="S14" s="50"/>
      <c r="T14" s="50"/>
      <c r="U14" s="50"/>
      <c r="V14" s="50"/>
      <c r="W14" s="50"/>
      <c r="X14" s="51"/>
      <c r="Y14" s="51"/>
      <c r="Z14" s="51"/>
      <c r="AA14" s="51"/>
    </row>
    <row r="15" spans="1:27" s="43" customFormat="1" ht="15">
      <c r="A15" s="39"/>
      <c r="B15" s="40" t="s">
        <v>47</v>
      </c>
      <c r="C15" s="21">
        <f>C16+C21+C24+C34+C36</f>
        <v>184609774.51000002</v>
      </c>
      <c r="D15" s="21">
        <f>D16+D21+D24+D34+D36</f>
        <v>164741311.51</v>
      </c>
      <c r="E15" s="21"/>
      <c r="F15" s="21"/>
      <c r="G15" s="45">
        <f>H15/C15*100</f>
        <v>3.7980411181812177</v>
      </c>
      <c r="H15" s="21">
        <f aca="true" t="shared" si="16" ref="H15:J15">H16+H21+H24+H34+H36</f>
        <v>7011555.144071429</v>
      </c>
      <c r="I15" s="21">
        <f t="shared" si="16"/>
        <v>184609774.51000002</v>
      </c>
      <c r="J15" s="21">
        <f t="shared" si="16"/>
        <v>157729756.36592856</v>
      </c>
      <c r="K15" s="45">
        <f>G15</f>
        <v>3.7980411181812177</v>
      </c>
      <c r="L15" s="21">
        <f aca="true" t="shared" si="17" ref="L15:N15">L16+L21+L24+L34+L36</f>
        <v>7011555.144071429</v>
      </c>
      <c r="M15" s="21">
        <f t="shared" si="17"/>
        <v>184609774.51000002</v>
      </c>
      <c r="N15" s="21">
        <f t="shared" si="17"/>
        <v>150718201.22185716</v>
      </c>
      <c r="O15" s="45">
        <f>P15/C15*100</f>
        <v>3.7980411181812177</v>
      </c>
      <c r="P15" s="21">
        <f aca="true" t="shared" si="18" ref="P15:R15">P16+P21+P24+P34+P36</f>
        <v>7011555.144071429</v>
      </c>
      <c r="Q15" s="21">
        <f t="shared" si="18"/>
        <v>184609774.51000002</v>
      </c>
      <c r="R15" s="21">
        <f t="shared" si="18"/>
        <v>143706646.07778573</v>
      </c>
      <c r="S15" s="32"/>
      <c r="T15" s="32"/>
      <c r="U15" s="32"/>
      <c r="V15" s="32"/>
      <c r="W15" s="32"/>
      <c r="X15" s="42"/>
      <c r="Y15" s="42"/>
      <c r="Z15" s="42"/>
      <c r="AA15" s="42"/>
    </row>
    <row r="16" spans="1:27" s="43" customFormat="1" ht="15">
      <c r="A16" s="39" t="s">
        <v>48</v>
      </c>
      <c r="B16" s="56" t="s">
        <v>66</v>
      </c>
      <c r="C16" s="21">
        <f>C17+C18+C19+C20</f>
        <v>121199527.11</v>
      </c>
      <c r="D16" s="21">
        <f>D17+D18+D19+D20</f>
        <v>121199527.11</v>
      </c>
      <c r="E16" s="21"/>
      <c r="F16" s="21"/>
      <c r="G16" s="45">
        <f>H16/C16*100</f>
        <v>3.3890201170274183</v>
      </c>
      <c r="H16" s="21">
        <f aca="true" t="shared" si="19" ref="H16:J16">H17+H18+H19+H20</f>
        <v>4107476.3555</v>
      </c>
      <c r="I16" s="21">
        <f t="shared" si="19"/>
        <v>121199527.11</v>
      </c>
      <c r="J16" s="21">
        <f t="shared" si="19"/>
        <v>117092050.75449999</v>
      </c>
      <c r="K16" s="45">
        <f>G16</f>
        <v>3.3890201170274183</v>
      </c>
      <c r="L16" s="21">
        <f aca="true" t="shared" si="20" ref="L16:N16">L17+L18+L19+L20</f>
        <v>4107476.3555</v>
      </c>
      <c r="M16" s="21">
        <f t="shared" si="20"/>
        <v>121199527.11</v>
      </c>
      <c r="N16" s="21">
        <f t="shared" si="20"/>
        <v>112984574.399</v>
      </c>
      <c r="O16" s="45">
        <f>P16/C16*100</f>
        <v>3.3890201170274183</v>
      </c>
      <c r="P16" s="21">
        <f aca="true" t="shared" si="21" ref="P16:R16">P17+P18+P19+P20</f>
        <v>4107476.3555</v>
      </c>
      <c r="Q16" s="21">
        <f t="shared" si="21"/>
        <v>121199527.11</v>
      </c>
      <c r="R16" s="21">
        <f t="shared" si="21"/>
        <v>108877098.0435</v>
      </c>
      <c r="S16" s="32"/>
      <c r="T16" s="32"/>
      <c r="U16" s="32"/>
      <c r="V16" s="32"/>
      <c r="W16" s="32"/>
      <c r="X16" s="42"/>
      <c r="Y16" s="42"/>
      <c r="Z16" s="42"/>
      <c r="AA16" s="42"/>
    </row>
    <row r="17" spans="1:27" s="52" customFormat="1" ht="51" customHeight="1">
      <c r="A17" s="57">
        <v>1</v>
      </c>
      <c r="B17" s="58" t="s">
        <v>4</v>
      </c>
      <c r="C17" s="17">
        <v>432535.11</v>
      </c>
      <c r="D17" s="17">
        <v>432535.11</v>
      </c>
      <c r="E17" s="22">
        <v>7</v>
      </c>
      <c r="F17" s="23">
        <v>20</v>
      </c>
      <c r="G17" s="47">
        <f aca="true" t="shared" si="22" ref="G17:G72">1/F17*100</f>
        <v>5</v>
      </c>
      <c r="H17" s="27">
        <f aca="true" t="shared" si="23" ref="H17">C17*G17/100</f>
        <v>21626.7555</v>
      </c>
      <c r="I17" s="27">
        <f aca="true" t="shared" si="24" ref="I17">C17</f>
        <v>432535.11</v>
      </c>
      <c r="J17" s="27">
        <f aca="true" t="shared" si="25" ref="J17">D17-H17</f>
        <v>410908.3545</v>
      </c>
      <c r="K17" s="47">
        <f aca="true" t="shared" si="26" ref="K17">G17</f>
        <v>5</v>
      </c>
      <c r="L17" s="27">
        <f aca="true" t="shared" si="27" ref="L17">C17*K17/100</f>
        <v>21626.7555</v>
      </c>
      <c r="M17" s="27">
        <f aca="true" t="shared" si="28" ref="M17">I17</f>
        <v>432535.11</v>
      </c>
      <c r="N17" s="27">
        <f aca="true" t="shared" si="29" ref="N17">J17-L17</f>
        <v>389281.59900000005</v>
      </c>
      <c r="O17" s="47">
        <f aca="true" t="shared" si="30" ref="O17">K17</f>
        <v>5</v>
      </c>
      <c r="P17" s="27">
        <f aca="true" t="shared" si="31" ref="P17">K17*C17/100</f>
        <v>21626.7555</v>
      </c>
      <c r="Q17" s="27">
        <f aca="true" t="shared" si="32" ref="Q17">M17</f>
        <v>432535.11</v>
      </c>
      <c r="R17" s="27">
        <f aca="true" t="shared" si="33" ref="R17">N17-P17</f>
        <v>367654.8435000001</v>
      </c>
      <c r="S17" s="50"/>
      <c r="T17" s="50"/>
      <c r="U17" s="50"/>
      <c r="V17" s="50"/>
      <c r="W17" s="50"/>
      <c r="X17" s="51"/>
      <c r="Y17" s="51"/>
      <c r="Z17" s="51"/>
      <c r="AA17" s="51"/>
    </row>
    <row r="18" spans="1:27" s="65" customFormat="1" ht="84.75" customHeight="1">
      <c r="A18" s="59">
        <v>2</v>
      </c>
      <c r="B18" s="60" t="s">
        <v>11</v>
      </c>
      <c r="C18" s="61">
        <v>117150000</v>
      </c>
      <c r="D18" s="36">
        <v>117150000</v>
      </c>
      <c r="E18" s="37">
        <v>9</v>
      </c>
      <c r="F18" s="38">
        <v>30</v>
      </c>
      <c r="G18" s="62">
        <f>1/F18*100</f>
        <v>3.3333333333333335</v>
      </c>
      <c r="H18" s="36">
        <f>C18*G18/100</f>
        <v>3905000</v>
      </c>
      <c r="I18" s="36">
        <f>C18</f>
        <v>117150000</v>
      </c>
      <c r="J18" s="36">
        <f>D18-H18</f>
        <v>113245000</v>
      </c>
      <c r="K18" s="62">
        <f aca="true" t="shared" si="34" ref="K18:K21">G18</f>
        <v>3.3333333333333335</v>
      </c>
      <c r="L18" s="36">
        <f>C18*K18/100</f>
        <v>3905000</v>
      </c>
      <c r="M18" s="36">
        <f>I18</f>
        <v>117150000</v>
      </c>
      <c r="N18" s="36">
        <f>J18-L18</f>
        <v>109340000</v>
      </c>
      <c r="O18" s="62">
        <f aca="true" t="shared" si="35" ref="O18:O21">K18</f>
        <v>3.3333333333333335</v>
      </c>
      <c r="P18" s="36">
        <f>K18*C18/100</f>
        <v>3905000</v>
      </c>
      <c r="Q18" s="36">
        <f>M18</f>
        <v>117150000</v>
      </c>
      <c r="R18" s="36">
        <f>N18-P18</f>
        <v>105435000</v>
      </c>
      <c r="S18" s="63"/>
      <c r="T18" s="63"/>
      <c r="U18" s="63"/>
      <c r="V18" s="63"/>
      <c r="W18" s="63"/>
      <c r="X18" s="64"/>
      <c r="Y18" s="64"/>
      <c r="Z18" s="64"/>
      <c r="AA18" s="64"/>
    </row>
    <row r="19" spans="1:27" s="52" customFormat="1" ht="53.25" customHeight="1">
      <c r="A19" s="20">
        <v>3</v>
      </c>
      <c r="B19" s="16" t="s">
        <v>13</v>
      </c>
      <c r="C19" s="17">
        <v>2139309</v>
      </c>
      <c r="D19" s="17">
        <v>2139309</v>
      </c>
      <c r="E19" s="22">
        <v>7</v>
      </c>
      <c r="F19" s="23">
        <v>20</v>
      </c>
      <c r="G19" s="47">
        <f>1/F19*100</f>
        <v>5</v>
      </c>
      <c r="H19" s="27">
        <f>C19*G19/100</f>
        <v>106965.45</v>
      </c>
      <c r="I19" s="27">
        <f>C19</f>
        <v>2139309</v>
      </c>
      <c r="J19" s="27">
        <f>D19-H19</f>
        <v>2032343.55</v>
      </c>
      <c r="K19" s="47">
        <f t="shared" si="34"/>
        <v>5</v>
      </c>
      <c r="L19" s="27">
        <f>C19*K19/100</f>
        <v>106965.45</v>
      </c>
      <c r="M19" s="27">
        <f>I19</f>
        <v>2139309</v>
      </c>
      <c r="N19" s="27">
        <f>J19-L19</f>
        <v>1925378.1</v>
      </c>
      <c r="O19" s="47">
        <f t="shared" si="35"/>
        <v>5</v>
      </c>
      <c r="P19" s="27">
        <f>K19*C19/100</f>
        <v>106965.45</v>
      </c>
      <c r="Q19" s="27">
        <f>M19</f>
        <v>2139309</v>
      </c>
      <c r="R19" s="27">
        <f>N19-P19</f>
        <v>1818412.6500000001</v>
      </c>
      <c r="S19" s="50"/>
      <c r="T19" s="50"/>
      <c r="U19" s="50"/>
      <c r="V19" s="50"/>
      <c r="W19" s="50"/>
      <c r="X19" s="51"/>
      <c r="Y19" s="51"/>
      <c r="Z19" s="51"/>
      <c r="AA19" s="51"/>
    </row>
    <row r="20" spans="1:27" s="52" customFormat="1" ht="53.25" customHeight="1">
      <c r="A20" s="20">
        <f>A19+1</f>
        <v>4</v>
      </c>
      <c r="B20" s="16" t="s">
        <v>14</v>
      </c>
      <c r="C20" s="17">
        <v>1477683</v>
      </c>
      <c r="D20" s="17">
        <v>1477683</v>
      </c>
      <c r="E20" s="22">
        <v>7</v>
      </c>
      <c r="F20" s="23">
        <v>20</v>
      </c>
      <c r="G20" s="47">
        <f>1/F20*100</f>
        <v>5</v>
      </c>
      <c r="H20" s="27">
        <f>C20*G20/100</f>
        <v>73884.15</v>
      </c>
      <c r="I20" s="27">
        <f>C20</f>
        <v>1477683</v>
      </c>
      <c r="J20" s="27">
        <f>D20-H20</f>
        <v>1403798.85</v>
      </c>
      <c r="K20" s="47">
        <f t="shared" si="34"/>
        <v>5</v>
      </c>
      <c r="L20" s="27">
        <f>C20*K20/100</f>
        <v>73884.15</v>
      </c>
      <c r="M20" s="27">
        <f>I20</f>
        <v>1477683</v>
      </c>
      <c r="N20" s="27">
        <f>J20-L20</f>
        <v>1329914.7000000002</v>
      </c>
      <c r="O20" s="47">
        <f t="shared" si="35"/>
        <v>5</v>
      </c>
      <c r="P20" s="27">
        <f>K20*C20/100</f>
        <v>73884.15</v>
      </c>
      <c r="Q20" s="27">
        <f>M20</f>
        <v>1477683</v>
      </c>
      <c r="R20" s="27">
        <f>N20-P20</f>
        <v>1256030.5500000003</v>
      </c>
      <c r="S20" s="50"/>
      <c r="T20" s="50"/>
      <c r="U20" s="50"/>
      <c r="V20" s="50"/>
      <c r="W20" s="50"/>
      <c r="X20" s="51"/>
      <c r="Y20" s="51"/>
      <c r="Z20" s="51"/>
      <c r="AA20" s="51"/>
    </row>
    <row r="21" spans="1:27" s="43" customFormat="1" ht="30">
      <c r="A21" s="39" t="s">
        <v>49</v>
      </c>
      <c r="B21" s="66" t="s">
        <v>67</v>
      </c>
      <c r="C21" s="21">
        <f>C22+C23</f>
        <v>18598463</v>
      </c>
      <c r="D21" s="21">
        <f>D22+D23</f>
        <v>0</v>
      </c>
      <c r="E21" s="21"/>
      <c r="F21" s="21"/>
      <c r="G21" s="45">
        <f>H21/C21*100</f>
        <v>0</v>
      </c>
      <c r="H21" s="21">
        <f aca="true" t="shared" si="36" ref="H21">H22</f>
        <v>0</v>
      </c>
      <c r="I21" s="21">
        <f>I22+I23</f>
        <v>18598463</v>
      </c>
      <c r="J21" s="21">
        <f>J22+J23</f>
        <v>0</v>
      </c>
      <c r="K21" s="21">
        <f t="shared" si="34"/>
        <v>0</v>
      </c>
      <c r="L21" s="21">
        <f aca="true" t="shared" si="37" ref="L21">L22</f>
        <v>0</v>
      </c>
      <c r="M21" s="21">
        <f>M22+M23</f>
        <v>18598463</v>
      </c>
      <c r="N21" s="21">
        <f>N22+N23</f>
        <v>0</v>
      </c>
      <c r="O21" s="21">
        <f t="shared" si="35"/>
        <v>0</v>
      </c>
      <c r="P21" s="21">
        <f aca="true" t="shared" si="38" ref="P21">P22</f>
        <v>0</v>
      </c>
      <c r="Q21" s="21">
        <f>M21</f>
        <v>18598463</v>
      </c>
      <c r="R21" s="21">
        <f aca="true" t="shared" si="39" ref="R21">R22</f>
        <v>0</v>
      </c>
      <c r="S21" s="32"/>
      <c r="T21" s="32"/>
      <c r="U21" s="32"/>
      <c r="V21" s="32"/>
      <c r="W21" s="32"/>
      <c r="X21" s="42"/>
      <c r="Y21" s="42"/>
      <c r="Z21" s="42"/>
      <c r="AA21" s="42"/>
    </row>
    <row r="22" spans="1:27" s="68" customFormat="1" ht="21.75" customHeight="1">
      <c r="A22" s="20">
        <v>7</v>
      </c>
      <c r="B22" s="46" t="s">
        <v>10</v>
      </c>
      <c r="C22" s="17">
        <v>17791622</v>
      </c>
      <c r="D22" s="24">
        <v>0</v>
      </c>
      <c r="E22" s="22"/>
      <c r="F22" s="23"/>
      <c r="G22" s="47"/>
      <c r="H22" s="27">
        <f aca="true" t="shared" si="40" ref="H22:H69">C22*G22/100</f>
        <v>0</v>
      </c>
      <c r="I22" s="27">
        <f aca="true" t="shared" si="41" ref="I22:I69">C22</f>
        <v>17791622</v>
      </c>
      <c r="J22" s="27">
        <f aca="true" t="shared" si="42" ref="J22:J69">D22-H22</f>
        <v>0</v>
      </c>
      <c r="K22" s="47">
        <f aca="true" t="shared" si="43" ref="K22:K69">G22</f>
        <v>0</v>
      </c>
      <c r="L22" s="27">
        <f aca="true" t="shared" si="44" ref="L22:L69">C22*K22/100</f>
        <v>0</v>
      </c>
      <c r="M22" s="27">
        <f aca="true" t="shared" si="45" ref="M22:M69">I22</f>
        <v>17791622</v>
      </c>
      <c r="N22" s="27">
        <f aca="true" t="shared" si="46" ref="N22:N69">J22-L22</f>
        <v>0</v>
      </c>
      <c r="O22" s="47">
        <f aca="true" t="shared" si="47" ref="O22:O69">K22</f>
        <v>0</v>
      </c>
      <c r="P22" s="27">
        <f aca="true" t="shared" si="48" ref="P22:P69">K22*C22/100</f>
        <v>0</v>
      </c>
      <c r="Q22" s="27">
        <f aca="true" t="shared" si="49" ref="Q22:Q69">M22</f>
        <v>17791622</v>
      </c>
      <c r="R22" s="27">
        <f aca="true" t="shared" si="50" ref="R22:R69">N22-P22</f>
        <v>0</v>
      </c>
      <c r="S22" s="19"/>
      <c r="T22" s="19"/>
      <c r="U22" s="19"/>
      <c r="V22" s="19"/>
      <c r="W22" s="19"/>
      <c r="X22" s="67"/>
      <c r="Y22" s="67"/>
      <c r="Z22" s="67"/>
      <c r="AA22" s="67"/>
    </row>
    <row r="23" spans="1:27" s="52" customFormat="1" ht="30" customHeight="1">
      <c r="A23" s="20">
        <f>A22+1</f>
        <v>8</v>
      </c>
      <c r="B23" s="14" t="s">
        <v>77</v>
      </c>
      <c r="C23" s="17">
        <v>806841</v>
      </c>
      <c r="D23" s="24">
        <v>0</v>
      </c>
      <c r="E23" s="22"/>
      <c r="F23" s="23"/>
      <c r="G23" s="47"/>
      <c r="H23" s="27">
        <f>C23*G23/100</f>
        <v>0</v>
      </c>
      <c r="I23" s="27">
        <f>C23</f>
        <v>806841</v>
      </c>
      <c r="J23" s="27">
        <f>D23-H23</f>
        <v>0</v>
      </c>
      <c r="K23" s="47">
        <f>G23</f>
        <v>0</v>
      </c>
      <c r="L23" s="27">
        <f>C23*K23/100</f>
        <v>0</v>
      </c>
      <c r="M23" s="27">
        <f>I23</f>
        <v>806841</v>
      </c>
      <c r="N23" s="27">
        <f>J23-L23</f>
        <v>0</v>
      </c>
      <c r="O23" s="47">
        <f>K23</f>
        <v>0</v>
      </c>
      <c r="P23" s="27">
        <f>K23*C23/100</f>
        <v>0</v>
      </c>
      <c r="Q23" s="27">
        <f>M23</f>
        <v>806841</v>
      </c>
      <c r="R23" s="27">
        <f>N23-P23</f>
        <v>0</v>
      </c>
      <c r="S23" s="50"/>
      <c r="T23" s="50"/>
      <c r="U23" s="50"/>
      <c r="V23" s="50"/>
      <c r="W23" s="50"/>
      <c r="X23" s="51"/>
      <c r="Y23" s="51"/>
      <c r="Z23" s="51"/>
      <c r="AA23" s="51"/>
    </row>
    <row r="24" spans="1:27" s="43" customFormat="1" ht="30">
      <c r="A24" s="39" t="s">
        <v>50</v>
      </c>
      <c r="B24" s="66" t="s">
        <v>69</v>
      </c>
      <c r="C24" s="21">
        <f>C26</f>
        <v>30365326.4</v>
      </c>
      <c r="D24" s="21">
        <f>D26</f>
        <v>30365326.4</v>
      </c>
      <c r="E24" s="21"/>
      <c r="F24" s="21"/>
      <c r="G24" s="45">
        <f>H24/C24*100</f>
        <v>5.438297412801728</v>
      </c>
      <c r="H24" s="21">
        <f aca="true" t="shared" si="51" ref="H24:J24">H26</f>
        <v>1651356.7600000002</v>
      </c>
      <c r="I24" s="21">
        <f t="shared" si="51"/>
        <v>30365326.4</v>
      </c>
      <c r="J24" s="21">
        <f t="shared" si="51"/>
        <v>28713969.64</v>
      </c>
      <c r="K24" s="45">
        <f>G24</f>
        <v>5.438297412801728</v>
      </c>
      <c r="L24" s="21">
        <f aca="true" t="shared" si="52" ref="L24:N24">L26</f>
        <v>1651356.7600000002</v>
      </c>
      <c r="M24" s="21">
        <f t="shared" si="52"/>
        <v>30365326.4</v>
      </c>
      <c r="N24" s="21">
        <f t="shared" si="52"/>
        <v>27062612.88</v>
      </c>
      <c r="O24" s="45">
        <f>K24</f>
        <v>5.438297412801728</v>
      </c>
      <c r="P24" s="21">
        <f aca="true" t="shared" si="53" ref="P24:R24">P26</f>
        <v>1651356.7600000002</v>
      </c>
      <c r="Q24" s="21">
        <f t="shared" si="53"/>
        <v>30365326.4</v>
      </c>
      <c r="R24" s="21">
        <f t="shared" si="53"/>
        <v>25411256.119999997</v>
      </c>
      <c r="S24" s="32"/>
      <c r="T24" s="32"/>
      <c r="U24" s="32"/>
      <c r="V24" s="32"/>
      <c r="W24" s="32"/>
      <c r="X24" s="42"/>
      <c r="Y24" s="42"/>
      <c r="Z24" s="42"/>
      <c r="AA24" s="42"/>
    </row>
    <row r="25" spans="1:27" s="43" customFormat="1" ht="15">
      <c r="A25" s="39"/>
      <c r="B25" s="66" t="s">
        <v>75</v>
      </c>
      <c r="C25" s="21"/>
      <c r="D25" s="21"/>
      <c r="E25" s="21"/>
      <c r="F25" s="21"/>
      <c r="G25" s="45"/>
      <c r="H25" s="21"/>
      <c r="I25" s="21"/>
      <c r="J25" s="21"/>
      <c r="K25" s="45"/>
      <c r="L25" s="21"/>
      <c r="M25" s="21"/>
      <c r="N25" s="21"/>
      <c r="O25" s="45"/>
      <c r="P25" s="21"/>
      <c r="Q25" s="21"/>
      <c r="R25" s="21"/>
      <c r="S25" s="32"/>
      <c r="T25" s="32"/>
      <c r="U25" s="32"/>
      <c r="V25" s="32"/>
      <c r="W25" s="32"/>
      <c r="X25" s="42"/>
      <c r="Y25" s="42"/>
      <c r="Z25" s="42"/>
      <c r="AA25" s="42"/>
    </row>
    <row r="26" spans="1:27" s="43" customFormat="1" ht="15">
      <c r="A26" s="39"/>
      <c r="B26" s="66" t="s">
        <v>70</v>
      </c>
      <c r="C26" s="21">
        <f>C28</f>
        <v>30365326.4</v>
      </c>
      <c r="D26" s="21">
        <f>D28</f>
        <v>30365326.4</v>
      </c>
      <c r="E26" s="21"/>
      <c r="F26" s="21"/>
      <c r="G26" s="45">
        <f>H26/C26*100</f>
        <v>5.438297412801728</v>
      </c>
      <c r="H26" s="21">
        <f aca="true" t="shared" si="54" ref="H26:J26">H28</f>
        <v>1651356.7600000002</v>
      </c>
      <c r="I26" s="21">
        <f t="shared" si="54"/>
        <v>30365326.4</v>
      </c>
      <c r="J26" s="21">
        <f t="shared" si="54"/>
        <v>28713969.64</v>
      </c>
      <c r="K26" s="45">
        <f>G26</f>
        <v>5.438297412801728</v>
      </c>
      <c r="L26" s="21">
        <f aca="true" t="shared" si="55" ref="L26:N26">L28</f>
        <v>1651356.7600000002</v>
      </c>
      <c r="M26" s="21">
        <f t="shared" si="55"/>
        <v>30365326.4</v>
      </c>
      <c r="N26" s="21">
        <f t="shared" si="55"/>
        <v>27062612.88</v>
      </c>
      <c r="O26" s="21">
        <f>K26</f>
        <v>5.438297412801728</v>
      </c>
      <c r="P26" s="21">
        <f aca="true" t="shared" si="56" ref="P26:R26">P28</f>
        <v>1651356.7600000002</v>
      </c>
      <c r="Q26" s="21">
        <f t="shared" si="56"/>
        <v>30365326.4</v>
      </c>
      <c r="R26" s="21">
        <f t="shared" si="56"/>
        <v>25411256.119999997</v>
      </c>
      <c r="S26" s="32"/>
      <c r="T26" s="32"/>
      <c r="U26" s="32"/>
      <c r="V26" s="32"/>
      <c r="W26" s="32"/>
      <c r="X26" s="42"/>
      <c r="Y26" s="42"/>
      <c r="Z26" s="42"/>
      <c r="AA26" s="42"/>
    </row>
    <row r="27" spans="1:27" s="43" customFormat="1" ht="15">
      <c r="A27" s="39"/>
      <c r="B27" s="66" t="s">
        <v>75</v>
      </c>
      <c r="C27" s="21"/>
      <c r="D27" s="21"/>
      <c r="E27" s="21"/>
      <c r="F27" s="21"/>
      <c r="G27" s="45"/>
      <c r="H27" s="21"/>
      <c r="I27" s="21"/>
      <c r="J27" s="21"/>
      <c r="K27" s="45"/>
      <c r="L27" s="21"/>
      <c r="M27" s="21"/>
      <c r="N27" s="21"/>
      <c r="O27" s="21"/>
      <c r="P27" s="21"/>
      <c r="Q27" s="21"/>
      <c r="R27" s="21"/>
      <c r="S27" s="32"/>
      <c r="T27" s="32"/>
      <c r="U27" s="32"/>
      <c r="V27" s="32"/>
      <c r="W27" s="32"/>
      <c r="X27" s="42"/>
      <c r="Y27" s="42"/>
      <c r="Z27" s="42"/>
      <c r="AA27" s="42"/>
    </row>
    <row r="28" spans="1:27" s="43" customFormat="1" ht="30">
      <c r="A28" s="39"/>
      <c r="B28" s="66" t="s">
        <v>71</v>
      </c>
      <c r="C28" s="21">
        <f>C30+C31+C32+C33+C29</f>
        <v>30365326.4</v>
      </c>
      <c r="D28" s="21">
        <f>D30+D31+D32+D33+D29</f>
        <v>30365326.4</v>
      </c>
      <c r="E28" s="21"/>
      <c r="F28" s="21"/>
      <c r="G28" s="45">
        <f>H28/C28*100</f>
        <v>5.438297412801728</v>
      </c>
      <c r="H28" s="21">
        <f aca="true" t="shared" si="57" ref="H28:J28">H30+H31+H32+H33+H29</f>
        <v>1651356.7600000002</v>
      </c>
      <c r="I28" s="21">
        <f t="shared" si="57"/>
        <v>30365326.4</v>
      </c>
      <c r="J28" s="21">
        <f t="shared" si="57"/>
        <v>28713969.64</v>
      </c>
      <c r="K28" s="45">
        <f aca="true" t="shared" si="58" ref="K28:K36">G28</f>
        <v>5.438297412801728</v>
      </c>
      <c r="L28" s="21">
        <f aca="true" t="shared" si="59" ref="L28:N28">L30+L31+L32+L33+L29</f>
        <v>1651356.7600000002</v>
      </c>
      <c r="M28" s="21">
        <f t="shared" si="59"/>
        <v>30365326.4</v>
      </c>
      <c r="N28" s="21">
        <f t="shared" si="59"/>
        <v>27062612.88</v>
      </c>
      <c r="O28" s="21">
        <f aca="true" t="shared" si="60" ref="O28:O36">K28</f>
        <v>5.438297412801728</v>
      </c>
      <c r="P28" s="21">
        <f>P30+P31+P32+P33+P29</f>
        <v>1651356.7600000002</v>
      </c>
      <c r="Q28" s="21">
        <f aca="true" t="shared" si="61" ref="Q28:R28">Q30+Q31+Q32+Q33+Q29</f>
        <v>30365326.4</v>
      </c>
      <c r="R28" s="21">
        <f t="shared" si="61"/>
        <v>25411256.119999997</v>
      </c>
      <c r="S28" s="32"/>
      <c r="T28" s="32"/>
      <c r="U28" s="32"/>
      <c r="V28" s="32"/>
      <c r="W28" s="32"/>
      <c r="X28" s="42"/>
      <c r="Y28" s="42"/>
      <c r="Z28" s="42"/>
      <c r="AA28" s="42"/>
    </row>
    <row r="29" spans="1:27" s="52" customFormat="1" ht="166.5" customHeight="1">
      <c r="A29" s="20">
        <v>9</v>
      </c>
      <c r="B29" s="46" t="s">
        <v>12</v>
      </c>
      <c r="C29" s="17">
        <v>11189950</v>
      </c>
      <c r="D29" s="17">
        <v>11189950</v>
      </c>
      <c r="E29" s="22">
        <v>9</v>
      </c>
      <c r="F29" s="23">
        <v>30</v>
      </c>
      <c r="G29" s="47">
        <f>1/F29*100</f>
        <v>3.3333333333333335</v>
      </c>
      <c r="H29" s="27">
        <f>C29*G29/100</f>
        <v>372998.3333333334</v>
      </c>
      <c r="I29" s="27">
        <f>C29</f>
        <v>11189950</v>
      </c>
      <c r="J29" s="27">
        <f>D29-H29</f>
        <v>10816951.666666666</v>
      </c>
      <c r="K29" s="47">
        <f>G29</f>
        <v>3.3333333333333335</v>
      </c>
      <c r="L29" s="27">
        <f>C29*K29/100</f>
        <v>372998.3333333334</v>
      </c>
      <c r="M29" s="27">
        <f>I29</f>
        <v>11189950</v>
      </c>
      <c r="N29" s="27">
        <f>J29-L29</f>
        <v>10443953.333333332</v>
      </c>
      <c r="O29" s="47">
        <f>K29</f>
        <v>3.3333333333333335</v>
      </c>
      <c r="P29" s="27">
        <f>K29*C29/100</f>
        <v>372998.3333333334</v>
      </c>
      <c r="Q29" s="27">
        <f>M29</f>
        <v>11189950</v>
      </c>
      <c r="R29" s="27">
        <f>N29-P29</f>
        <v>10070954.999999998</v>
      </c>
      <c r="S29" s="50"/>
      <c r="T29" s="50"/>
      <c r="U29" s="50"/>
      <c r="V29" s="50"/>
      <c r="W29" s="50"/>
      <c r="X29" s="51"/>
      <c r="Y29" s="51"/>
      <c r="Z29" s="51"/>
      <c r="AA29" s="51"/>
    </row>
    <row r="30" spans="1:27" s="52" customFormat="1" ht="40.5" customHeight="1">
      <c r="A30" s="20">
        <v>9</v>
      </c>
      <c r="B30" s="16" t="s">
        <v>19</v>
      </c>
      <c r="C30" s="17">
        <v>42751.8</v>
      </c>
      <c r="D30" s="17">
        <v>42751.8</v>
      </c>
      <c r="E30" s="22">
        <v>6</v>
      </c>
      <c r="F30" s="23">
        <v>15</v>
      </c>
      <c r="G30" s="47">
        <f>1/F30*100</f>
        <v>6.666666666666667</v>
      </c>
      <c r="H30" s="27">
        <f>C30*G30/100</f>
        <v>2850.120000000001</v>
      </c>
      <c r="I30" s="27">
        <f>C30</f>
        <v>42751.8</v>
      </c>
      <c r="J30" s="27">
        <f>D30-H30</f>
        <v>39901.68</v>
      </c>
      <c r="K30" s="47">
        <f t="shared" si="58"/>
        <v>6.666666666666667</v>
      </c>
      <c r="L30" s="27">
        <f>C30*K30/100</f>
        <v>2850.120000000001</v>
      </c>
      <c r="M30" s="27">
        <f>I30</f>
        <v>42751.8</v>
      </c>
      <c r="N30" s="27">
        <f>J30-L30</f>
        <v>37051.56</v>
      </c>
      <c r="O30" s="47">
        <f t="shared" si="60"/>
        <v>6.666666666666667</v>
      </c>
      <c r="P30" s="27">
        <f>K30*C30/100</f>
        <v>2850.120000000001</v>
      </c>
      <c r="Q30" s="27">
        <f aca="true" t="shared" si="62" ref="Q30:Q35">M30</f>
        <v>42751.8</v>
      </c>
      <c r="R30" s="27">
        <f>N30-P30</f>
        <v>34201.439999999995</v>
      </c>
      <c r="S30" s="50"/>
      <c r="T30" s="50"/>
      <c r="U30" s="50"/>
      <c r="V30" s="50"/>
      <c r="W30" s="50"/>
      <c r="X30" s="51"/>
      <c r="Y30" s="51"/>
      <c r="Z30" s="51"/>
      <c r="AA30" s="51"/>
    </row>
    <row r="31" spans="1:27" s="52" customFormat="1" ht="40.5" customHeight="1">
      <c r="A31" s="20">
        <f>A30+1</f>
        <v>10</v>
      </c>
      <c r="B31" s="16" t="s">
        <v>19</v>
      </c>
      <c r="C31" s="17">
        <v>42751.8</v>
      </c>
      <c r="D31" s="17">
        <v>42751.8</v>
      </c>
      <c r="E31" s="22">
        <v>6</v>
      </c>
      <c r="F31" s="23">
        <v>15</v>
      </c>
      <c r="G31" s="47">
        <f>1/F31*100</f>
        <v>6.666666666666667</v>
      </c>
      <c r="H31" s="27">
        <f>C31*G31/100</f>
        <v>2850.120000000001</v>
      </c>
      <c r="I31" s="27">
        <f>C31</f>
        <v>42751.8</v>
      </c>
      <c r="J31" s="27">
        <f>D31-H31</f>
        <v>39901.68</v>
      </c>
      <c r="K31" s="47">
        <f t="shared" si="58"/>
        <v>6.666666666666667</v>
      </c>
      <c r="L31" s="27">
        <f>C31*K31/100</f>
        <v>2850.120000000001</v>
      </c>
      <c r="M31" s="27">
        <f>I31</f>
        <v>42751.8</v>
      </c>
      <c r="N31" s="27">
        <f>J31-L31</f>
        <v>37051.56</v>
      </c>
      <c r="O31" s="47">
        <f t="shared" si="60"/>
        <v>6.666666666666667</v>
      </c>
      <c r="P31" s="27">
        <f>K31*C31/100</f>
        <v>2850.120000000001</v>
      </c>
      <c r="Q31" s="27">
        <f t="shared" si="62"/>
        <v>42751.8</v>
      </c>
      <c r="R31" s="27">
        <f>N31-P31</f>
        <v>34201.439999999995</v>
      </c>
      <c r="S31" s="50"/>
      <c r="T31" s="50"/>
      <c r="U31" s="50"/>
      <c r="V31" s="50"/>
      <c r="W31" s="50"/>
      <c r="X31" s="51"/>
      <c r="Y31" s="51"/>
      <c r="Z31" s="51"/>
      <c r="AA31" s="51"/>
    </row>
    <row r="32" spans="1:27" s="52" customFormat="1" ht="40.5" customHeight="1">
      <c r="A32" s="20">
        <f>A31+1</f>
        <v>11</v>
      </c>
      <c r="B32" s="16" t="s">
        <v>19</v>
      </c>
      <c r="C32" s="17">
        <v>42751.8</v>
      </c>
      <c r="D32" s="17">
        <v>42751.8</v>
      </c>
      <c r="E32" s="22">
        <v>6</v>
      </c>
      <c r="F32" s="23">
        <v>15</v>
      </c>
      <c r="G32" s="47">
        <f>1/F32*100</f>
        <v>6.666666666666667</v>
      </c>
      <c r="H32" s="27">
        <f>C32*G32/100</f>
        <v>2850.120000000001</v>
      </c>
      <c r="I32" s="27">
        <f>C32</f>
        <v>42751.8</v>
      </c>
      <c r="J32" s="27">
        <f>D32-H32</f>
        <v>39901.68</v>
      </c>
      <c r="K32" s="47">
        <f t="shared" si="58"/>
        <v>6.666666666666667</v>
      </c>
      <c r="L32" s="27">
        <f>C32*K32/100</f>
        <v>2850.120000000001</v>
      </c>
      <c r="M32" s="27">
        <f>I32</f>
        <v>42751.8</v>
      </c>
      <c r="N32" s="27">
        <f>J32-L32</f>
        <v>37051.56</v>
      </c>
      <c r="O32" s="47">
        <f t="shared" si="60"/>
        <v>6.666666666666667</v>
      </c>
      <c r="P32" s="27">
        <f>K32*C32/100</f>
        <v>2850.120000000001</v>
      </c>
      <c r="Q32" s="27">
        <f t="shared" si="62"/>
        <v>42751.8</v>
      </c>
      <c r="R32" s="27">
        <f>N32-P32</f>
        <v>34201.439999999995</v>
      </c>
      <c r="S32" s="50"/>
      <c r="T32" s="50"/>
      <c r="U32" s="50"/>
      <c r="V32" s="50"/>
      <c r="W32" s="50"/>
      <c r="X32" s="51"/>
      <c r="Y32" s="51"/>
      <c r="Z32" s="51"/>
      <c r="AA32" s="51"/>
    </row>
    <row r="33" spans="1:27" s="52" customFormat="1" ht="40.5" customHeight="1">
      <c r="A33" s="20">
        <v>12</v>
      </c>
      <c r="B33" s="16" t="s">
        <v>37</v>
      </c>
      <c r="C33" s="17">
        <v>19047121</v>
      </c>
      <c r="D33" s="17">
        <v>19047121</v>
      </c>
      <c r="E33" s="22">
        <v>6</v>
      </c>
      <c r="F33" s="23">
        <v>15</v>
      </c>
      <c r="G33" s="47">
        <f>1/F33*100</f>
        <v>6.666666666666667</v>
      </c>
      <c r="H33" s="27">
        <f>C33*G33/100</f>
        <v>1269808.0666666667</v>
      </c>
      <c r="I33" s="27">
        <f>C33</f>
        <v>19047121</v>
      </c>
      <c r="J33" s="27">
        <f>D33-H33</f>
        <v>17777312.933333334</v>
      </c>
      <c r="K33" s="47">
        <f t="shared" si="58"/>
        <v>6.666666666666667</v>
      </c>
      <c r="L33" s="27">
        <f>C33*K33/100</f>
        <v>1269808.0666666667</v>
      </c>
      <c r="M33" s="27">
        <f>I33</f>
        <v>19047121</v>
      </c>
      <c r="N33" s="27">
        <f>J33-L33</f>
        <v>16507504.866666667</v>
      </c>
      <c r="O33" s="47">
        <f t="shared" si="60"/>
        <v>6.666666666666667</v>
      </c>
      <c r="P33" s="27">
        <f>K33*C33/100</f>
        <v>1269808.0666666667</v>
      </c>
      <c r="Q33" s="27">
        <f t="shared" si="62"/>
        <v>19047121</v>
      </c>
      <c r="R33" s="27">
        <f>N33-P33</f>
        <v>15237696.8</v>
      </c>
      <c r="S33" s="50"/>
      <c r="T33" s="50"/>
      <c r="U33" s="50"/>
      <c r="V33" s="50"/>
      <c r="W33" s="50"/>
      <c r="X33" s="51"/>
      <c r="Y33" s="51"/>
      <c r="Z33" s="51"/>
      <c r="AA33" s="51"/>
    </row>
    <row r="34" spans="1:27" s="43" customFormat="1" ht="30">
      <c r="A34" s="39" t="s">
        <v>68</v>
      </c>
      <c r="B34" s="66" t="s">
        <v>73</v>
      </c>
      <c r="C34" s="21">
        <f>C35</f>
        <v>6900000</v>
      </c>
      <c r="D34" s="21">
        <f>D35</f>
        <v>6900000</v>
      </c>
      <c r="E34" s="21"/>
      <c r="F34" s="21"/>
      <c r="G34" s="45">
        <f>H34/C34*100</f>
        <v>10</v>
      </c>
      <c r="H34" s="21">
        <f aca="true" t="shared" si="63" ref="H34">H35</f>
        <v>690000</v>
      </c>
      <c r="I34" s="21">
        <f aca="true" t="shared" si="64" ref="I34">I35</f>
        <v>6900000</v>
      </c>
      <c r="J34" s="21">
        <f aca="true" t="shared" si="65" ref="J34">J35</f>
        <v>6210000</v>
      </c>
      <c r="K34" s="45">
        <f t="shared" si="58"/>
        <v>10</v>
      </c>
      <c r="L34" s="21">
        <f aca="true" t="shared" si="66" ref="L34">L35</f>
        <v>690000</v>
      </c>
      <c r="M34" s="21">
        <f aca="true" t="shared" si="67" ref="M34">M35</f>
        <v>6900000</v>
      </c>
      <c r="N34" s="21">
        <f aca="true" t="shared" si="68" ref="N34">N35</f>
        <v>5520000</v>
      </c>
      <c r="O34" s="21">
        <f t="shared" si="60"/>
        <v>10</v>
      </c>
      <c r="P34" s="21">
        <f aca="true" t="shared" si="69" ref="P34">P35</f>
        <v>690000</v>
      </c>
      <c r="Q34" s="21">
        <f t="shared" si="62"/>
        <v>6900000</v>
      </c>
      <c r="R34" s="21">
        <f aca="true" t="shared" si="70" ref="R34">R35</f>
        <v>4830000</v>
      </c>
      <c r="S34" s="32"/>
      <c r="T34" s="32"/>
      <c r="U34" s="32"/>
      <c r="V34" s="32"/>
      <c r="W34" s="32"/>
      <c r="X34" s="42"/>
      <c r="Y34" s="42"/>
      <c r="Z34" s="42"/>
      <c r="AA34" s="42"/>
    </row>
    <row r="35" spans="1:27" s="52" customFormat="1" ht="53.25" customHeight="1">
      <c r="A35" s="20">
        <v>13</v>
      </c>
      <c r="B35" s="16" t="s">
        <v>42</v>
      </c>
      <c r="C35" s="17">
        <v>6900000</v>
      </c>
      <c r="D35" s="17">
        <v>6900000</v>
      </c>
      <c r="E35" s="22">
        <v>5</v>
      </c>
      <c r="F35" s="23">
        <v>10</v>
      </c>
      <c r="G35" s="47">
        <f>1/F35*100</f>
        <v>10</v>
      </c>
      <c r="H35" s="27">
        <f>C35*G35/100</f>
        <v>690000</v>
      </c>
      <c r="I35" s="27">
        <f>C35</f>
        <v>6900000</v>
      </c>
      <c r="J35" s="27">
        <f>D35-H35</f>
        <v>6210000</v>
      </c>
      <c r="K35" s="47">
        <f t="shared" si="58"/>
        <v>10</v>
      </c>
      <c r="L35" s="27">
        <f>C35*K35/100</f>
        <v>690000</v>
      </c>
      <c r="M35" s="27">
        <f>I35</f>
        <v>6900000</v>
      </c>
      <c r="N35" s="27">
        <f>J35-L35</f>
        <v>5520000</v>
      </c>
      <c r="O35" s="47">
        <f t="shared" si="60"/>
        <v>10</v>
      </c>
      <c r="P35" s="27">
        <f>K35*C35/100</f>
        <v>690000</v>
      </c>
      <c r="Q35" s="27">
        <f t="shared" si="62"/>
        <v>6900000</v>
      </c>
      <c r="R35" s="27">
        <f>N35-P35</f>
        <v>4830000</v>
      </c>
      <c r="S35" s="50"/>
      <c r="T35" s="50"/>
      <c r="U35" s="50"/>
      <c r="V35" s="50"/>
      <c r="W35" s="50"/>
      <c r="X35" s="51"/>
      <c r="Y35" s="51"/>
      <c r="Z35" s="51"/>
      <c r="AA35" s="51"/>
    </row>
    <row r="36" spans="1:27" s="43" customFormat="1" ht="45">
      <c r="A36" s="39" t="s">
        <v>72</v>
      </c>
      <c r="B36" s="66" t="s">
        <v>74</v>
      </c>
      <c r="C36" s="21">
        <f>SUM(C37:C72)</f>
        <v>7546458</v>
      </c>
      <c r="D36" s="21">
        <f>SUM(D37:D72)</f>
        <v>6276457.999999999</v>
      </c>
      <c r="E36" s="21"/>
      <c r="F36" s="21"/>
      <c r="G36" s="45">
        <f>H36/C36*100</f>
        <v>7.4567701638494315</v>
      </c>
      <c r="H36" s="21">
        <f>SUM(H37:H72)</f>
        <v>562722.0285714285</v>
      </c>
      <c r="I36" s="21">
        <f>SUM(I37:I72)</f>
        <v>7546458</v>
      </c>
      <c r="J36" s="21">
        <f>SUM(J37:J72)</f>
        <v>5713735.971428571</v>
      </c>
      <c r="K36" s="45">
        <f t="shared" si="58"/>
        <v>7.4567701638494315</v>
      </c>
      <c r="L36" s="21">
        <f>SUM(L37:L72)</f>
        <v>562722.0285714285</v>
      </c>
      <c r="M36" s="21">
        <f>SUM(M37:M72)</f>
        <v>7546458</v>
      </c>
      <c r="N36" s="21">
        <f>SUM(N37:N72)</f>
        <v>5151013.942857143</v>
      </c>
      <c r="O36" s="45">
        <f t="shared" si="60"/>
        <v>7.4567701638494315</v>
      </c>
      <c r="P36" s="21">
        <f>SUM(P37:P72)</f>
        <v>562722.0285714285</v>
      </c>
      <c r="Q36" s="21">
        <f>SUM(Q37:Q72)</f>
        <v>7546458</v>
      </c>
      <c r="R36" s="21">
        <f>SUM(R37:R72)</f>
        <v>4588291.914285714</v>
      </c>
      <c r="S36" s="32"/>
      <c r="T36" s="32"/>
      <c r="U36" s="32"/>
      <c r="V36" s="32"/>
      <c r="W36" s="32"/>
      <c r="X36" s="42"/>
      <c r="Y36" s="42"/>
      <c r="Z36" s="42"/>
      <c r="AA36" s="42"/>
    </row>
    <row r="37" spans="1:27" s="52" customFormat="1" ht="40.5" customHeight="1">
      <c r="A37" s="20">
        <v>14</v>
      </c>
      <c r="B37" s="16" t="s">
        <v>15</v>
      </c>
      <c r="C37" s="17">
        <v>635000</v>
      </c>
      <c r="D37" s="24">
        <v>0</v>
      </c>
      <c r="E37" s="22"/>
      <c r="F37" s="23"/>
      <c r="G37" s="47"/>
      <c r="H37" s="27">
        <f t="shared" si="40"/>
        <v>0</v>
      </c>
      <c r="I37" s="27">
        <f t="shared" si="41"/>
        <v>635000</v>
      </c>
      <c r="J37" s="27">
        <f t="shared" si="42"/>
        <v>0</v>
      </c>
      <c r="K37" s="47">
        <f t="shared" si="43"/>
        <v>0</v>
      </c>
      <c r="L37" s="27">
        <f t="shared" si="44"/>
        <v>0</v>
      </c>
      <c r="M37" s="27">
        <f t="shared" si="45"/>
        <v>635000</v>
      </c>
      <c r="N37" s="27">
        <f t="shared" si="46"/>
        <v>0</v>
      </c>
      <c r="O37" s="47">
        <f t="shared" si="47"/>
        <v>0</v>
      </c>
      <c r="P37" s="27">
        <f t="shared" si="48"/>
        <v>0</v>
      </c>
      <c r="Q37" s="27">
        <f t="shared" si="49"/>
        <v>635000</v>
      </c>
      <c r="R37" s="27">
        <f t="shared" si="50"/>
        <v>0</v>
      </c>
      <c r="S37" s="50"/>
      <c r="T37" s="50"/>
      <c r="U37" s="50"/>
      <c r="V37" s="50"/>
      <c r="W37" s="50"/>
      <c r="X37" s="51"/>
      <c r="Y37" s="51"/>
      <c r="Z37" s="51"/>
      <c r="AA37" s="51"/>
    </row>
    <row r="38" spans="1:27" s="52" customFormat="1" ht="40.5" customHeight="1">
      <c r="A38" s="20">
        <f aca="true" t="shared" si="71" ref="A38:A72">A37+1</f>
        <v>15</v>
      </c>
      <c r="B38" s="16" t="s">
        <v>15</v>
      </c>
      <c r="C38" s="17">
        <v>635000</v>
      </c>
      <c r="D38" s="24">
        <v>0</v>
      </c>
      <c r="E38" s="22"/>
      <c r="F38" s="23"/>
      <c r="G38" s="47"/>
      <c r="H38" s="27">
        <f t="shared" si="40"/>
        <v>0</v>
      </c>
      <c r="I38" s="27">
        <f t="shared" si="41"/>
        <v>635000</v>
      </c>
      <c r="J38" s="27">
        <f t="shared" si="42"/>
        <v>0</v>
      </c>
      <c r="K38" s="47">
        <f t="shared" si="43"/>
        <v>0</v>
      </c>
      <c r="L38" s="27">
        <f t="shared" si="44"/>
        <v>0</v>
      </c>
      <c r="M38" s="27">
        <f t="shared" si="45"/>
        <v>635000</v>
      </c>
      <c r="N38" s="27">
        <f t="shared" si="46"/>
        <v>0</v>
      </c>
      <c r="O38" s="47">
        <f t="shared" si="47"/>
        <v>0</v>
      </c>
      <c r="P38" s="27">
        <f t="shared" si="48"/>
        <v>0</v>
      </c>
      <c r="Q38" s="27">
        <f t="shared" si="49"/>
        <v>635000</v>
      </c>
      <c r="R38" s="27">
        <f t="shared" si="50"/>
        <v>0</v>
      </c>
      <c r="S38" s="50"/>
      <c r="T38" s="50"/>
      <c r="U38" s="50"/>
      <c r="V38" s="50"/>
      <c r="W38" s="50"/>
      <c r="X38" s="51"/>
      <c r="Y38" s="51"/>
      <c r="Z38" s="51"/>
      <c r="AA38" s="51"/>
    </row>
    <row r="39" spans="1:27" s="52" customFormat="1" ht="40.5" customHeight="1">
      <c r="A39" s="20">
        <f t="shared" si="71"/>
        <v>16</v>
      </c>
      <c r="B39" s="16" t="s">
        <v>16</v>
      </c>
      <c r="C39" s="17">
        <v>14029.2</v>
      </c>
      <c r="D39" s="17">
        <v>14029.2</v>
      </c>
      <c r="E39" s="22">
        <v>5</v>
      </c>
      <c r="F39" s="23">
        <v>10</v>
      </c>
      <c r="G39" s="47">
        <f t="shared" si="22"/>
        <v>10</v>
      </c>
      <c r="H39" s="27">
        <f t="shared" si="40"/>
        <v>1402.92</v>
      </c>
      <c r="I39" s="27">
        <f t="shared" si="41"/>
        <v>14029.2</v>
      </c>
      <c r="J39" s="27">
        <f t="shared" si="42"/>
        <v>12626.28</v>
      </c>
      <c r="K39" s="47">
        <f t="shared" si="43"/>
        <v>10</v>
      </c>
      <c r="L39" s="27">
        <f t="shared" si="44"/>
        <v>1402.92</v>
      </c>
      <c r="M39" s="27">
        <f t="shared" si="45"/>
        <v>14029.2</v>
      </c>
      <c r="N39" s="27">
        <f t="shared" si="46"/>
        <v>11223.36</v>
      </c>
      <c r="O39" s="47">
        <f t="shared" si="47"/>
        <v>10</v>
      </c>
      <c r="P39" s="27">
        <f t="shared" si="48"/>
        <v>1402.92</v>
      </c>
      <c r="Q39" s="27">
        <f t="shared" si="49"/>
        <v>14029.2</v>
      </c>
      <c r="R39" s="27">
        <f t="shared" si="50"/>
        <v>9820.44</v>
      </c>
      <c r="S39" s="50"/>
      <c r="T39" s="50"/>
      <c r="U39" s="50"/>
      <c r="V39" s="50"/>
      <c r="W39" s="50"/>
      <c r="X39" s="51"/>
      <c r="Y39" s="51"/>
      <c r="Z39" s="51"/>
      <c r="AA39" s="51"/>
    </row>
    <row r="40" spans="1:27" s="52" customFormat="1" ht="40.5" customHeight="1">
      <c r="A40" s="20">
        <f t="shared" si="71"/>
        <v>17</v>
      </c>
      <c r="B40" s="16" t="s">
        <v>17</v>
      </c>
      <c r="C40" s="17">
        <v>14029.2</v>
      </c>
      <c r="D40" s="17">
        <v>14029.2</v>
      </c>
      <c r="E40" s="22">
        <v>5</v>
      </c>
      <c r="F40" s="23">
        <v>10</v>
      </c>
      <c r="G40" s="47">
        <f t="shared" si="22"/>
        <v>10</v>
      </c>
      <c r="H40" s="27">
        <f t="shared" si="40"/>
        <v>1402.92</v>
      </c>
      <c r="I40" s="27">
        <f t="shared" si="41"/>
        <v>14029.2</v>
      </c>
      <c r="J40" s="27">
        <f t="shared" si="42"/>
        <v>12626.28</v>
      </c>
      <c r="K40" s="47">
        <f t="shared" si="43"/>
        <v>10</v>
      </c>
      <c r="L40" s="27">
        <f t="shared" si="44"/>
        <v>1402.92</v>
      </c>
      <c r="M40" s="27">
        <f t="shared" si="45"/>
        <v>14029.2</v>
      </c>
      <c r="N40" s="27">
        <f t="shared" si="46"/>
        <v>11223.36</v>
      </c>
      <c r="O40" s="47">
        <f t="shared" si="47"/>
        <v>10</v>
      </c>
      <c r="P40" s="27">
        <f t="shared" si="48"/>
        <v>1402.92</v>
      </c>
      <c r="Q40" s="27">
        <f t="shared" si="49"/>
        <v>14029.2</v>
      </c>
      <c r="R40" s="27">
        <f t="shared" si="50"/>
        <v>9820.44</v>
      </c>
      <c r="S40" s="50"/>
      <c r="T40" s="50"/>
      <c r="U40" s="50"/>
      <c r="V40" s="50"/>
      <c r="W40" s="50"/>
      <c r="X40" s="51"/>
      <c r="Y40" s="51"/>
      <c r="Z40" s="51"/>
      <c r="AA40" s="51"/>
    </row>
    <row r="41" spans="1:27" s="52" customFormat="1" ht="40.5" customHeight="1">
      <c r="A41" s="20">
        <f t="shared" si="71"/>
        <v>18</v>
      </c>
      <c r="B41" s="16" t="s">
        <v>18</v>
      </c>
      <c r="C41" s="17">
        <v>13227.3</v>
      </c>
      <c r="D41" s="17">
        <v>13227.3</v>
      </c>
      <c r="E41" s="22">
        <v>3</v>
      </c>
      <c r="F41" s="23">
        <v>5</v>
      </c>
      <c r="G41" s="47">
        <f t="shared" si="22"/>
        <v>20</v>
      </c>
      <c r="H41" s="27">
        <f t="shared" si="40"/>
        <v>2645.46</v>
      </c>
      <c r="I41" s="27">
        <f t="shared" si="41"/>
        <v>13227.3</v>
      </c>
      <c r="J41" s="27">
        <f t="shared" si="42"/>
        <v>10581.84</v>
      </c>
      <c r="K41" s="47">
        <f t="shared" si="43"/>
        <v>20</v>
      </c>
      <c r="L41" s="27">
        <f t="shared" si="44"/>
        <v>2645.46</v>
      </c>
      <c r="M41" s="27">
        <f t="shared" si="45"/>
        <v>13227.3</v>
      </c>
      <c r="N41" s="27">
        <f t="shared" si="46"/>
        <v>7936.38</v>
      </c>
      <c r="O41" s="47">
        <f t="shared" si="47"/>
        <v>20</v>
      </c>
      <c r="P41" s="27">
        <f t="shared" si="48"/>
        <v>2645.46</v>
      </c>
      <c r="Q41" s="27">
        <f t="shared" si="49"/>
        <v>13227.3</v>
      </c>
      <c r="R41" s="27">
        <f t="shared" si="50"/>
        <v>5290.92</v>
      </c>
      <c r="S41" s="50"/>
      <c r="T41" s="50"/>
      <c r="U41" s="50"/>
      <c r="V41" s="50"/>
      <c r="W41" s="50"/>
      <c r="X41" s="51"/>
      <c r="Y41" s="51"/>
      <c r="Z41" s="51"/>
      <c r="AA41" s="51"/>
    </row>
    <row r="42" spans="1:27" s="52" customFormat="1" ht="40.5" customHeight="1">
      <c r="A42" s="20">
        <f t="shared" si="71"/>
        <v>19</v>
      </c>
      <c r="B42" s="16" t="s">
        <v>20</v>
      </c>
      <c r="C42" s="17">
        <v>30488.4</v>
      </c>
      <c r="D42" s="17">
        <v>30488.4</v>
      </c>
      <c r="E42" s="22">
        <v>7</v>
      </c>
      <c r="F42" s="23">
        <v>20</v>
      </c>
      <c r="G42" s="47">
        <f t="shared" si="22"/>
        <v>5</v>
      </c>
      <c r="H42" s="27">
        <f t="shared" si="40"/>
        <v>1524.42</v>
      </c>
      <c r="I42" s="27">
        <f t="shared" si="41"/>
        <v>30488.4</v>
      </c>
      <c r="J42" s="27">
        <f t="shared" si="42"/>
        <v>28963.980000000003</v>
      </c>
      <c r="K42" s="47">
        <f t="shared" si="43"/>
        <v>5</v>
      </c>
      <c r="L42" s="27">
        <f t="shared" si="44"/>
        <v>1524.42</v>
      </c>
      <c r="M42" s="27">
        <f t="shared" si="45"/>
        <v>30488.4</v>
      </c>
      <c r="N42" s="27">
        <f t="shared" si="46"/>
        <v>27439.560000000005</v>
      </c>
      <c r="O42" s="47">
        <f t="shared" si="47"/>
        <v>5</v>
      </c>
      <c r="P42" s="27">
        <f t="shared" si="48"/>
        <v>1524.42</v>
      </c>
      <c r="Q42" s="27">
        <f t="shared" si="49"/>
        <v>30488.4</v>
      </c>
      <c r="R42" s="27">
        <f t="shared" si="50"/>
        <v>25915.140000000007</v>
      </c>
      <c r="S42" s="50"/>
      <c r="T42" s="50"/>
      <c r="U42" s="50"/>
      <c r="V42" s="50"/>
      <c r="W42" s="50"/>
      <c r="X42" s="51"/>
      <c r="Y42" s="51"/>
      <c r="Z42" s="51"/>
      <c r="AA42" s="51"/>
    </row>
    <row r="43" spans="1:27" s="52" customFormat="1" ht="40.5" customHeight="1">
      <c r="A43" s="20">
        <f t="shared" si="71"/>
        <v>20</v>
      </c>
      <c r="B43" s="16" t="s">
        <v>20</v>
      </c>
      <c r="C43" s="17">
        <v>30488.4</v>
      </c>
      <c r="D43" s="17">
        <v>30488.4</v>
      </c>
      <c r="E43" s="22">
        <v>7</v>
      </c>
      <c r="F43" s="23">
        <v>20</v>
      </c>
      <c r="G43" s="47">
        <f t="shared" si="22"/>
        <v>5</v>
      </c>
      <c r="H43" s="27">
        <f t="shared" si="40"/>
        <v>1524.42</v>
      </c>
      <c r="I43" s="27">
        <f t="shared" si="41"/>
        <v>30488.4</v>
      </c>
      <c r="J43" s="27">
        <f t="shared" si="42"/>
        <v>28963.980000000003</v>
      </c>
      <c r="K43" s="47">
        <f t="shared" si="43"/>
        <v>5</v>
      </c>
      <c r="L43" s="27">
        <f t="shared" si="44"/>
        <v>1524.42</v>
      </c>
      <c r="M43" s="27">
        <f t="shared" si="45"/>
        <v>30488.4</v>
      </c>
      <c r="N43" s="27">
        <f t="shared" si="46"/>
        <v>27439.560000000005</v>
      </c>
      <c r="O43" s="47">
        <f t="shared" si="47"/>
        <v>5</v>
      </c>
      <c r="P43" s="27">
        <f t="shared" si="48"/>
        <v>1524.42</v>
      </c>
      <c r="Q43" s="27">
        <f t="shared" si="49"/>
        <v>30488.4</v>
      </c>
      <c r="R43" s="27">
        <f t="shared" si="50"/>
        <v>25915.140000000007</v>
      </c>
      <c r="S43" s="50"/>
      <c r="T43" s="50"/>
      <c r="U43" s="50"/>
      <c r="V43" s="50"/>
      <c r="W43" s="50"/>
      <c r="X43" s="51"/>
      <c r="Y43" s="51"/>
      <c r="Z43" s="51"/>
      <c r="AA43" s="51"/>
    </row>
    <row r="44" spans="1:27" s="52" customFormat="1" ht="40.5" customHeight="1">
      <c r="A44" s="20">
        <f t="shared" si="71"/>
        <v>21</v>
      </c>
      <c r="B44" s="16" t="s">
        <v>21</v>
      </c>
      <c r="C44" s="17">
        <v>4406.4</v>
      </c>
      <c r="D44" s="17">
        <v>4406.4</v>
      </c>
      <c r="E44" s="22">
        <v>4</v>
      </c>
      <c r="F44" s="23">
        <v>7</v>
      </c>
      <c r="G44" s="47">
        <f t="shared" si="22"/>
        <v>14.285714285714285</v>
      </c>
      <c r="H44" s="27">
        <f t="shared" si="40"/>
        <v>629.4857142857142</v>
      </c>
      <c r="I44" s="27">
        <f t="shared" si="41"/>
        <v>4406.4</v>
      </c>
      <c r="J44" s="27">
        <f t="shared" si="42"/>
        <v>3776.9142857142856</v>
      </c>
      <c r="K44" s="47">
        <f t="shared" si="43"/>
        <v>14.285714285714285</v>
      </c>
      <c r="L44" s="27">
        <f t="shared" si="44"/>
        <v>629.4857142857142</v>
      </c>
      <c r="M44" s="27">
        <f t="shared" si="45"/>
        <v>4406.4</v>
      </c>
      <c r="N44" s="27">
        <f t="shared" si="46"/>
        <v>3147.4285714285716</v>
      </c>
      <c r="O44" s="47">
        <f t="shared" si="47"/>
        <v>14.285714285714285</v>
      </c>
      <c r="P44" s="27">
        <f t="shared" si="48"/>
        <v>629.4857142857142</v>
      </c>
      <c r="Q44" s="27">
        <f t="shared" si="49"/>
        <v>4406.4</v>
      </c>
      <c r="R44" s="27">
        <f t="shared" si="50"/>
        <v>2517.9428571428575</v>
      </c>
      <c r="S44" s="50"/>
      <c r="T44" s="50"/>
      <c r="U44" s="50"/>
      <c r="V44" s="50"/>
      <c r="W44" s="50"/>
      <c r="X44" s="51"/>
      <c r="Y44" s="51"/>
      <c r="Z44" s="51"/>
      <c r="AA44" s="51"/>
    </row>
    <row r="45" spans="1:27" s="52" customFormat="1" ht="40.5" customHeight="1">
      <c r="A45" s="20">
        <f t="shared" si="71"/>
        <v>22</v>
      </c>
      <c r="B45" s="16" t="s">
        <v>22</v>
      </c>
      <c r="C45" s="17">
        <v>6447.6</v>
      </c>
      <c r="D45" s="17">
        <v>6447.6</v>
      </c>
      <c r="E45" s="22">
        <v>4</v>
      </c>
      <c r="F45" s="23">
        <v>7</v>
      </c>
      <c r="G45" s="47">
        <f t="shared" si="22"/>
        <v>14.285714285714285</v>
      </c>
      <c r="H45" s="27">
        <f t="shared" si="40"/>
        <v>921.0857142857142</v>
      </c>
      <c r="I45" s="27">
        <f t="shared" si="41"/>
        <v>6447.6</v>
      </c>
      <c r="J45" s="27">
        <f t="shared" si="42"/>
        <v>5526.514285714286</v>
      </c>
      <c r="K45" s="47">
        <f t="shared" si="43"/>
        <v>14.285714285714285</v>
      </c>
      <c r="L45" s="27">
        <f t="shared" si="44"/>
        <v>921.0857142857142</v>
      </c>
      <c r="M45" s="27">
        <f t="shared" si="45"/>
        <v>6447.6</v>
      </c>
      <c r="N45" s="27">
        <f t="shared" si="46"/>
        <v>4605.4285714285725</v>
      </c>
      <c r="O45" s="47">
        <f t="shared" si="47"/>
        <v>14.285714285714285</v>
      </c>
      <c r="P45" s="27">
        <f t="shared" si="48"/>
        <v>921.0857142857142</v>
      </c>
      <c r="Q45" s="27">
        <f t="shared" si="49"/>
        <v>6447.6</v>
      </c>
      <c r="R45" s="27">
        <f t="shared" si="50"/>
        <v>3684.3428571428585</v>
      </c>
      <c r="S45" s="50"/>
      <c r="T45" s="50"/>
      <c r="U45" s="50"/>
      <c r="V45" s="50"/>
      <c r="W45" s="50"/>
      <c r="X45" s="51"/>
      <c r="Y45" s="51"/>
      <c r="Z45" s="51"/>
      <c r="AA45" s="51"/>
    </row>
    <row r="46" spans="1:27" s="52" customFormat="1" ht="40.5" customHeight="1">
      <c r="A46" s="20">
        <f t="shared" si="71"/>
        <v>23</v>
      </c>
      <c r="B46" s="16" t="s">
        <v>22</v>
      </c>
      <c r="C46" s="17">
        <v>6447.6</v>
      </c>
      <c r="D46" s="17">
        <v>6447.6</v>
      </c>
      <c r="E46" s="22">
        <v>4</v>
      </c>
      <c r="F46" s="23">
        <v>7</v>
      </c>
      <c r="G46" s="47">
        <f t="shared" si="22"/>
        <v>14.285714285714285</v>
      </c>
      <c r="H46" s="27">
        <f t="shared" si="40"/>
        <v>921.0857142857142</v>
      </c>
      <c r="I46" s="27">
        <f t="shared" si="41"/>
        <v>6447.6</v>
      </c>
      <c r="J46" s="27">
        <f t="shared" si="42"/>
        <v>5526.514285714286</v>
      </c>
      <c r="K46" s="47">
        <f t="shared" si="43"/>
        <v>14.285714285714285</v>
      </c>
      <c r="L46" s="27">
        <f t="shared" si="44"/>
        <v>921.0857142857142</v>
      </c>
      <c r="M46" s="27">
        <f t="shared" si="45"/>
        <v>6447.6</v>
      </c>
      <c r="N46" s="27">
        <f t="shared" si="46"/>
        <v>4605.4285714285725</v>
      </c>
      <c r="O46" s="47">
        <f t="shared" si="47"/>
        <v>14.285714285714285</v>
      </c>
      <c r="P46" s="27">
        <f t="shared" si="48"/>
        <v>921.0857142857142</v>
      </c>
      <c r="Q46" s="27">
        <f t="shared" si="49"/>
        <v>6447.6</v>
      </c>
      <c r="R46" s="27">
        <f t="shared" si="50"/>
        <v>3684.3428571428585</v>
      </c>
      <c r="S46" s="50"/>
      <c r="T46" s="50"/>
      <c r="U46" s="50"/>
      <c r="V46" s="50"/>
      <c r="W46" s="50"/>
      <c r="X46" s="51"/>
      <c r="Y46" s="51"/>
      <c r="Z46" s="51"/>
      <c r="AA46" s="51"/>
    </row>
    <row r="47" spans="1:27" s="52" customFormat="1" ht="40.5" customHeight="1">
      <c r="A47" s="20">
        <f t="shared" si="71"/>
        <v>24</v>
      </c>
      <c r="B47" s="16" t="s">
        <v>22</v>
      </c>
      <c r="C47" s="17">
        <v>6447.6</v>
      </c>
      <c r="D47" s="17">
        <v>6447.6</v>
      </c>
      <c r="E47" s="22">
        <v>4</v>
      </c>
      <c r="F47" s="23">
        <v>7</v>
      </c>
      <c r="G47" s="47">
        <f t="shared" si="22"/>
        <v>14.285714285714285</v>
      </c>
      <c r="H47" s="27">
        <f t="shared" si="40"/>
        <v>921.0857142857142</v>
      </c>
      <c r="I47" s="27">
        <f t="shared" si="41"/>
        <v>6447.6</v>
      </c>
      <c r="J47" s="27">
        <f t="shared" si="42"/>
        <v>5526.514285714286</v>
      </c>
      <c r="K47" s="47">
        <f t="shared" si="43"/>
        <v>14.285714285714285</v>
      </c>
      <c r="L47" s="27">
        <f t="shared" si="44"/>
        <v>921.0857142857142</v>
      </c>
      <c r="M47" s="27">
        <f t="shared" si="45"/>
        <v>6447.6</v>
      </c>
      <c r="N47" s="27">
        <f t="shared" si="46"/>
        <v>4605.4285714285725</v>
      </c>
      <c r="O47" s="47">
        <f t="shared" si="47"/>
        <v>14.285714285714285</v>
      </c>
      <c r="P47" s="27">
        <f t="shared" si="48"/>
        <v>921.0857142857142</v>
      </c>
      <c r="Q47" s="27">
        <f t="shared" si="49"/>
        <v>6447.6</v>
      </c>
      <c r="R47" s="27">
        <f t="shared" si="50"/>
        <v>3684.3428571428585</v>
      </c>
      <c r="S47" s="50"/>
      <c r="T47" s="50"/>
      <c r="U47" s="50"/>
      <c r="V47" s="50"/>
      <c r="W47" s="50"/>
      <c r="X47" s="51"/>
      <c r="Y47" s="51"/>
      <c r="Z47" s="51"/>
      <c r="AA47" s="51"/>
    </row>
    <row r="48" spans="1:27" s="52" customFormat="1" ht="40.5" customHeight="1">
      <c r="A48" s="20">
        <f t="shared" si="71"/>
        <v>25</v>
      </c>
      <c r="B48" s="16" t="s">
        <v>22</v>
      </c>
      <c r="C48" s="17">
        <v>6447.6</v>
      </c>
      <c r="D48" s="17">
        <v>6447.6</v>
      </c>
      <c r="E48" s="22">
        <v>4</v>
      </c>
      <c r="F48" s="23">
        <v>7</v>
      </c>
      <c r="G48" s="47">
        <f t="shared" si="22"/>
        <v>14.285714285714285</v>
      </c>
      <c r="H48" s="27">
        <f t="shared" si="40"/>
        <v>921.0857142857142</v>
      </c>
      <c r="I48" s="27">
        <f t="shared" si="41"/>
        <v>6447.6</v>
      </c>
      <c r="J48" s="27">
        <f t="shared" si="42"/>
        <v>5526.514285714286</v>
      </c>
      <c r="K48" s="47">
        <f t="shared" si="43"/>
        <v>14.285714285714285</v>
      </c>
      <c r="L48" s="27">
        <f t="shared" si="44"/>
        <v>921.0857142857142</v>
      </c>
      <c r="M48" s="27">
        <f t="shared" si="45"/>
        <v>6447.6</v>
      </c>
      <c r="N48" s="27">
        <f t="shared" si="46"/>
        <v>4605.4285714285725</v>
      </c>
      <c r="O48" s="47">
        <f t="shared" si="47"/>
        <v>14.285714285714285</v>
      </c>
      <c r="P48" s="27">
        <f t="shared" si="48"/>
        <v>921.0857142857142</v>
      </c>
      <c r="Q48" s="27">
        <f t="shared" si="49"/>
        <v>6447.6</v>
      </c>
      <c r="R48" s="27">
        <f t="shared" si="50"/>
        <v>3684.3428571428585</v>
      </c>
      <c r="S48" s="50"/>
      <c r="T48" s="50"/>
      <c r="U48" s="50"/>
      <c r="V48" s="50"/>
      <c r="W48" s="50"/>
      <c r="X48" s="51"/>
      <c r="Y48" s="51"/>
      <c r="Z48" s="51"/>
      <c r="AA48" s="51"/>
    </row>
    <row r="49" spans="1:27" s="52" customFormat="1" ht="40.5" customHeight="1">
      <c r="A49" s="20">
        <f t="shared" si="71"/>
        <v>26</v>
      </c>
      <c r="B49" s="16" t="s">
        <v>23</v>
      </c>
      <c r="C49" s="17">
        <v>2357.1</v>
      </c>
      <c r="D49" s="17">
        <v>2357.1</v>
      </c>
      <c r="E49" s="22">
        <v>5</v>
      </c>
      <c r="F49" s="23">
        <v>10</v>
      </c>
      <c r="G49" s="47">
        <f t="shared" si="22"/>
        <v>10</v>
      </c>
      <c r="H49" s="27">
        <f t="shared" si="40"/>
        <v>235.71</v>
      </c>
      <c r="I49" s="27">
        <f t="shared" si="41"/>
        <v>2357.1</v>
      </c>
      <c r="J49" s="27">
        <f t="shared" si="42"/>
        <v>2121.39</v>
      </c>
      <c r="K49" s="47">
        <f t="shared" si="43"/>
        <v>10</v>
      </c>
      <c r="L49" s="27">
        <f t="shared" si="44"/>
        <v>235.71</v>
      </c>
      <c r="M49" s="27">
        <f t="shared" si="45"/>
        <v>2357.1</v>
      </c>
      <c r="N49" s="27">
        <f t="shared" si="46"/>
        <v>1885.6799999999998</v>
      </c>
      <c r="O49" s="47">
        <f t="shared" si="47"/>
        <v>10</v>
      </c>
      <c r="P49" s="27">
        <f t="shared" si="48"/>
        <v>235.71</v>
      </c>
      <c r="Q49" s="27">
        <f t="shared" si="49"/>
        <v>2357.1</v>
      </c>
      <c r="R49" s="27">
        <f t="shared" si="50"/>
        <v>1649.9699999999998</v>
      </c>
      <c r="S49" s="50"/>
      <c r="T49" s="50"/>
      <c r="U49" s="50"/>
      <c r="V49" s="50"/>
      <c r="W49" s="50"/>
      <c r="X49" s="51"/>
      <c r="Y49" s="51"/>
      <c r="Z49" s="51"/>
      <c r="AA49" s="51"/>
    </row>
    <row r="50" spans="1:27" s="52" customFormat="1" ht="40.5" customHeight="1">
      <c r="A50" s="20">
        <f t="shared" si="71"/>
        <v>27</v>
      </c>
      <c r="B50" s="16" t="s">
        <v>24</v>
      </c>
      <c r="C50" s="17">
        <v>14223.6</v>
      </c>
      <c r="D50" s="17">
        <v>14223.6</v>
      </c>
      <c r="E50" s="22">
        <v>5</v>
      </c>
      <c r="F50" s="23">
        <v>10</v>
      </c>
      <c r="G50" s="47">
        <f t="shared" si="22"/>
        <v>10</v>
      </c>
      <c r="H50" s="27">
        <f t="shared" si="40"/>
        <v>1422.36</v>
      </c>
      <c r="I50" s="27">
        <f t="shared" si="41"/>
        <v>14223.6</v>
      </c>
      <c r="J50" s="27">
        <f t="shared" si="42"/>
        <v>12801.24</v>
      </c>
      <c r="K50" s="47">
        <f t="shared" si="43"/>
        <v>10</v>
      </c>
      <c r="L50" s="27">
        <f t="shared" si="44"/>
        <v>1422.36</v>
      </c>
      <c r="M50" s="27">
        <f t="shared" si="45"/>
        <v>14223.6</v>
      </c>
      <c r="N50" s="27">
        <f t="shared" si="46"/>
        <v>11378.88</v>
      </c>
      <c r="O50" s="47">
        <f t="shared" si="47"/>
        <v>10</v>
      </c>
      <c r="P50" s="27">
        <f t="shared" si="48"/>
        <v>1422.36</v>
      </c>
      <c r="Q50" s="27">
        <f t="shared" si="49"/>
        <v>14223.6</v>
      </c>
      <c r="R50" s="27">
        <f t="shared" si="50"/>
        <v>9956.519999999999</v>
      </c>
      <c r="S50" s="50"/>
      <c r="T50" s="50"/>
      <c r="U50" s="50"/>
      <c r="V50" s="50"/>
      <c r="W50" s="50"/>
      <c r="X50" s="51"/>
      <c r="Y50" s="51"/>
      <c r="Z50" s="51"/>
      <c r="AA50" s="51"/>
    </row>
    <row r="51" spans="1:27" s="52" customFormat="1" ht="40.5" customHeight="1">
      <c r="A51" s="20">
        <f t="shared" si="71"/>
        <v>28</v>
      </c>
      <c r="B51" s="16" t="s">
        <v>25</v>
      </c>
      <c r="C51" s="17">
        <v>33177.6</v>
      </c>
      <c r="D51" s="17">
        <v>33177.6</v>
      </c>
      <c r="E51" s="22">
        <v>5</v>
      </c>
      <c r="F51" s="23">
        <v>10</v>
      </c>
      <c r="G51" s="47">
        <f t="shared" si="22"/>
        <v>10</v>
      </c>
      <c r="H51" s="27">
        <f t="shared" si="40"/>
        <v>3317.76</v>
      </c>
      <c r="I51" s="27">
        <f t="shared" si="41"/>
        <v>33177.6</v>
      </c>
      <c r="J51" s="27">
        <f t="shared" si="42"/>
        <v>29859.839999999997</v>
      </c>
      <c r="K51" s="47">
        <f t="shared" si="43"/>
        <v>10</v>
      </c>
      <c r="L51" s="27">
        <f t="shared" si="44"/>
        <v>3317.76</v>
      </c>
      <c r="M51" s="27">
        <f t="shared" si="45"/>
        <v>33177.6</v>
      </c>
      <c r="N51" s="27">
        <f t="shared" si="46"/>
        <v>26542.079999999994</v>
      </c>
      <c r="O51" s="47">
        <f t="shared" si="47"/>
        <v>10</v>
      </c>
      <c r="P51" s="27">
        <f t="shared" si="48"/>
        <v>3317.76</v>
      </c>
      <c r="Q51" s="27">
        <f t="shared" si="49"/>
        <v>33177.6</v>
      </c>
      <c r="R51" s="27">
        <f t="shared" si="50"/>
        <v>23224.319999999992</v>
      </c>
      <c r="S51" s="50"/>
      <c r="T51" s="50"/>
      <c r="U51" s="50"/>
      <c r="V51" s="50"/>
      <c r="W51" s="50"/>
      <c r="X51" s="51"/>
      <c r="Y51" s="51"/>
      <c r="Z51" s="51"/>
      <c r="AA51" s="51"/>
    </row>
    <row r="52" spans="1:27" s="52" customFormat="1" ht="40.5" customHeight="1">
      <c r="A52" s="20">
        <f t="shared" si="71"/>
        <v>29</v>
      </c>
      <c r="B52" s="16" t="s">
        <v>25</v>
      </c>
      <c r="C52" s="17">
        <v>33177.6</v>
      </c>
      <c r="D52" s="17">
        <v>33177.6</v>
      </c>
      <c r="E52" s="22">
        <v>5</v>
      </c>
      <c r="F52" s="23">
        <v>10</v>
      </c>
      <c r="G52" s="47">
        <f t="shared" si="22"/>
        <v>10</v>
      </c>
      <c r="H52" s="27">
        <f t="shared" si="40"/>
        <v>3317.76</v>
      </c>
      <c r="I52" s="27">
        <f t="shared" si="41"/>
        <v>33177.6</v>
      </c>
      <c r="J52" s="27">
        <f t="shared" si="42"/>
        <v>29859.839999999997</v>
      </c>
      <c r="K52" s="47">
        <f t="shared" si="43"/>
        <v>10</v>
      </c>
      <c r="L52" s="27">
        <f t="shared" si="44"/>
        <v>3317.76</v>
      </c>
      <c r="M52" s="27">
        <f t="shared" si="45"/>
        <v>33177.6</v>
      </c>
      <c r="N52" s="27">
        <f t="shared" si="46"/>
        <v>26542.079999999994</v>
      </c>
      <c r="O52" s="47">
        <f t="shared" si="47"/>
        <v>10</v>
      </c>
      <c r="P52" s="27">
        <f t="shared" si="48"/>
        <v>3317.76</v>
      </c>
      <c r="Q52" s="27">
        <f t="shared" si="49"/>
        <v>33177.6</v>
      </c>
      <c r="R52" s="27">
        <f t="shared" si="50"/>
        <v>23224.319999999992</v>
      </c>
      <c r="S52" s="50"/>
      <c r="T52" s="50"/>
      <c r="U52" s="50"/>
      <c r="V52" s="50"/>
      <c r="W52" s="50"/>
      <c r="X52" s="51"/>
      <c r="Y52" s="51"/>
      <c r="Z52" s="51"/>
      <c r="AA52" s="51"/>
    </row>
    <row r="53" spans="1:27" s="52" customFormat="1" ht="40.5" customHeight="1">
      <c r="A53" s="20">
        <f t="shared" si="71"/>
        <v>30</v>
      </c>
      <c r="B53" s="16" t="s">
        <v>26</v>
      </c>
      <c r="C53" s="17">
        <v>33177.6</v>
      </c>
      <c r="D53" s="17">
        <v>33177.6</v>
      </c>
      <c r="E53" s="22">
        <v>5</v>
      </c>
      <c r="F53" s="23">
        <v>10</v>
      </c>
      <c r="G53" s="47">
        <f t="shared" si="22"/>
        <v>10</v>
      </c>
      <c r="H53" s="27">
        <f t="shared" si="40"/>
        <v>3317.76</v>
      </c>
      <c r="I53" s="27">
        <f t="shared" si="41"/>
        <v>33177.6</v>
      </c>
      <c r="J53" s="27">
        <f t="shared" si="42"/>
        <v>29859.839999999997</v>
      </c>
      <c r="K53" s="47">
        <f t="shared" si="43"/>
        <v>10</v>
      </c>
      <c r="L53" s="27">
        <f t="shared" si="44"/>
        <v>3317.76</v>
      </c>
      <c r="M53" s="27">
        <f t="shared" si="45"/>
        <v>33177.6</v>
      </c>
      <c r="N53" s="27">
        <f t="shared" si="46"/>
        <v>26542.079999999994</v>
      </c>
      <c r="O53" s="47">
        <f t="shared" si="47"/>
        <v>10</v>
      </c>
      <c r="P53" s="27">
        <f t="shared" si="48"/>
        <v>3317.76</v>
      </c>
      <c r="Q53" s="27">
        <f t="shared" si="49"/>
        <v>33177.6</v>
      </c>
      <c r="R53" s="27">
        <f t="shared" si="50"/>
        <v>23224.319999999992</v>
      </c>
      <c r="S53" s="50"/>
      <c r="T53" s="50"/>
      <c r="U53" s="50"/>
      <c r="V53" s="50"/>
      <c r="W53" s="50"/>
      <c r="X53" s="51"/>
      <c r="Y53" s="51"/>
      <c r="Z53" s="51"/>
      <c r="AA53" s="51"/>
    </row>
    <row r="54" spans="1:27" s="52" customFormat="1" ht="40.5" customHeight="1">
      <c r="A54" s="20">
        <f t="shared" si="71"/>
        <v>31</v>
      </c>
      <c r="B54" s="16" t="s">
        <v>27</v>
      </c>
      <c r="C54" s="17">
        <v>12465.9</v>
      </c>
      <c r="D54" s="17">
        <v>12465.9</v>
      </c>
      <c r="E54" s="22">
        <v>3</v>
      </c>
      <c r="F54" s="23">
        <v>5</v>
      </c>
      <c r="G54" s="47">
        <f t="shared" si="22"/>
        <v>20</v>
      </c>
      <c r="H54" s="27">
        <f t="shared" si="40"/>
        <v>2493.18</v>
      </c>
      <c r="I54" s="27">
        <f t="shared" si="41"/>
        <v>12465.9</v>
      </c>
      <c r="J54" s="27">
        <f t="shared" si="42"/>
        <v>9972.72</v>
      </c>
      <c r="K54" s="47">
        <f t="shared" si="43"/>
        <v>20</v>
      </c>
      <c r="L54" s="27">
        <f t="shared" si="44"/>
        <v>2493.18</v>
      </c>
      <c r="M54" s="27">
        <f t="shared" si="45"/>
        <v>12465.9</v>
      </c>
      <c r="N54" s="27">
        <f t="shared" si="46"/>
        <v>7479.539999999999</v>
      </c>
      <c r="O54" s="47">
        <f t="shared" si="47"/>
        <v>20</v>
      </c>
      <c r="P54" s="27">
        <f t="shared" si="48"/>
        <v>2493.18</v>
      </c>
      <c r="Q54" s="27">
        <f t="shared" si="49"/>
        <v>12465.9</v>
      </c>
      <c r="R54" s="27">
        <f t="shared" si="50"/>
        <v>4986.359999999999</v>
      </c>
      <c r="S54" s="50"/>
      <c r="T54" s="50"/>
      <c r="U54" s="50"/>
      <c r="V54" s="50"/>
      <c r="W54" s="50"/>
      <c r="X54" s="51"/>
      <c r="Y54" s="51"/>
      <c r="Z54" s="51"/>
      <c r="AA54" s="51"/>
    </row>
    <row r="55" spans="1:27" s="52" customFormat="1" ht="40.5" customHeight="1">
      <c r="A55" s="20">
        <f t="shared" si="71"/>
        <v>32</v>
      </c>
      <c r="B55" s="16" t="s">
        <v>28</v>
      </c>
      <c r="C55" s="17">
        <v>12465.9</v>
      </c>
      <c r="D55" s="17">
        <v>12465.9</v>
      </c>
      <c r="E55" s="22">
        <v>5</v>
      </c>
      <c r="F55" s="23">
        <v>10</v>
      </c>
      <c r="G55" s="47">
        <f t="shared" si="22"/>
        <v>10</v>
      </c>
      <c r="H55" s="27">
        <f t="shared" si="40"/>
        <v>1246.59</v>
      </c>
      <c r="I55" s="27">
        <f t="shared" si="41"/>
        <v>12465.9</v>
      </c>
      <c r="J55" s="27">
        <f t="shared" si="42"/>
        <v>11219.31</v>
      </c>
      <c r="K55" s="47">
        <f t="shared" si="43"/>
        <v>10</v>
      </c>
      <c r="L55" s="27">
        <f t="shared" si="44"/>
        <v>1246.59</v>
      </c>
      <c r="M55" s="27">
        <f t="shared" si="45"/>
        <v>12465.9</v>
      </c>
      <c r="N55" s="27">
        <f t="shared" si="46"/>
        <v>9972.72</v>
      </c>
      <c r="O55" s="47">
        <f t="shared" si="47"/>
        <v>10</v>
      </c>
      <c r="P55" s="27">
        <f t="shared" si="48"/>
        <v>1246.59</v>
      </c>
      <c r="Q55" s="27">
        <f t="shared" si="49"/>
        <v>12465.9</v>
      </c>
      <c r="R55" s="27">
        <f t="shared" si="50"/>
        <v>8726.13</v>
      </c>
      <c r="S55" s="50"/>
      <c r="T55" s="50"/>
      <c r="U55" s="50"/>
      <c r="V55" s="50"/>
      <c r="W55" s="50"/>
      <c r="X55" s="51"/>
      <c r="Y55" s="51"/>
      <c r="Z55" s="51"/>
      <c r="AA55" s="51"/>
    </row>
    <row r="56" spans="1:27" s="52" customFormat="1" ht="40.5" customHeight="1">
      <c r="A56" s="20">
        <f t="shared" si="71"/>
        <v>33</v>
      </c>
      <c r="B56" s="16" t="s">
        <v>29</v>
      </c>
      <c r="C56" s="17">
        <v>9687.6</v>
      </c>
      <c r="D56" s="17">
        <v>9687.6</v>
      </c>
      <c r="E56" s="22">
        <v>7</v>
      </c>
      <c r="F56" s="23">
        <v>20</v>
      </c>
      <c r="G56" s="47">
        <f t="shared" si="22"/>
        <v>5</v>
      </c>
      <c r="H56" s="27">
        <f t="shared" si="40"/>
        <v>484.38</v>
      </c>
      <c r="I56" s="27">
        <f t="shared" si="41"/>
        <v>9687.6</v>
      </c>
      <c r="J56" s="27">
        <f t="shared" si="42"/>
        <v>9203.220000000001</v>
      </c>
      <c r="K56" s="47">
        <f t="shared" si="43"/>
        <v>5</v>
      </c>
      <c r="L56" s="27">
        <f t="shared" si="44"/>
        <v>484.38</v>
      </c>
      <c r="M56" s="27">
        <f t="shared" si="45"/>
        <v>9687.6</v>
      </c>
      <c r="N56" s="27">
        <f t="shared" si="46"/>
        <v>8718.840000000002</v>
      </c>
      <c r="O56" s="47">
        <f t="shared" si="47"/>
        <v>5</v>
      </c>
      <c r="P56" s="27">
        <f t="shared" si="48"/>
        <v>484.38</v>
      </c>
      <c r="Q56" s="27">
        <f t="shared" si="49"/>
        <v>9687.6</v>
      </c>
      <c r="R56" s="27">
        <f t="shared" si="50"/>
        <v>8234.460000000003</v>
      </c>
      <c r="S56" s="50"/>
      <c r="T56" s="50"/>
      <c r="U56" s="50"/>
      <c r="V56" s="50"/>
      <c r="W56" s="50"/>
      <c r="X56" s="51"/>
      <c r="Y56" s="51"/>
      <c r="Z56" s="51"/>
      <c r="AA56" s="51"/>
    </row>
    <row r="57" spans="1:27" s="52" customFormat="1" ht="40.5" customHeight="1">
      <c r="A57" s="20">
        <f t="shared" si="71"/>
        <v>34</v>
      </c>
      <c r="B57" s="16" t="s">
        <v>30</v>
      </c>
      <c r="C57" s="17">
        <v>6836.4</v>
      </c>
      <c r="D57" s="17">
        <v>6836.4</v>
      </c>
      <c r="E57" s="22">
        <v>7</v>
      </c>
      <c r="F57" s="23">
        <v>20</v>
      </c>
      <c r="G57" s="47">
        <f t="shared" si="22"/>
        <v>5</v>
      </c>
      <c r="H57" s="27">
        <f t="shared" si="40"/>
        <v>341.82</v>
      </c>
      <c r="I57" s="27">
        <f t="shared" si="41"/>
        <v>6836.4</v>
      </c>
      <c r="J57" s="27">
        <f t="shared" si="42"/>
        <v>6494.58</v>
      </c>
      <c r="K57" s="47">
        <f t="shared" si="43"/>
        <v>5</v>
      </c>
      <c r="L57" s="27">
        <f t="shared" si="44"/>
        <v>341.82</v>
      </c>
      <c r="M57" s="27">
        <f t="shared" si="45"/>
        <v>6836.4</v>
      </c>
      <c r="N57" s="27">
        <f t="shared" si="46"/>
        <v>6152.76</v>
      </c>
      <c r="O57" s="47">
        <f t="shared" si="47"/>
        <v>5</v>
      </c>
      <c r="P57" s="27">
        <f t="shared" si="48"/>
        <v>341.82</v>
      </c>
      <c r="Q57" s="27">
        <f t="shared" si="49"/>
        <v>6836.4</v>
      </c>
      <c r="R57" s="27">
        <f t="shared" si="50"/>
        <v>5810.9400000000005</v>
      </c>
      <c r="S57" s="50"/>
      <c r="T57" s="50"/>
      <c r="U57" s="50"/>
      <c r="V57" s="50"/>
      <c r="W57" s="50"/>
      <c r="X57" s="51"/>
      <c r="Y57" s="51"/>
      <c r="Z57" s="51"/>
      <c r="AA57" s="51"/>
    </row>
    <row r="58" spans="1:27" s="52" customFormat="1" ht="40.5" customHeight="1">
      <c r="A58" s="20">
        <f t="shared" si="71"/>
        <v>35</v>
      </c>
      <c r="B58" s="16" t="s">
        <v>31</v>
      </c>
      <c r="C58" s="17">
        <v>75078.9</v>
      </c>
      <c r="D58" s="17">
        <v>75078.9</v>
      </c>
      <c r="E58" s="22">
        <v>5</v>
      </c>
      <c r="F58" s="23">
        <v>10</v>
      </c>
      <c r="G58" s="47">
        <f t="shared" si="22"/>
        <v>10</v>
      </c>
      <c r="H58" s="27">
        <f t="shared" si="40"/>
        <v>7507.89</v>
      </c>
      <c r="I58" s="27">
        <f t="shared" si="41"/>
        <v>75078.9</v>
      </c>
      <c r="J58" s="27">
        <f t="shared" si="42"/>
        <v>67571.01</v>
      </c>
      <c r="K58" s="47">
        <f t="shared" si="43"/>
        <v>10</v>
      </c>
      <c r="L58" s="27">
        <f t="shared" si="44"/>
        <v>7507.89</v>
      </c>
      <c r="M58" s="27">
        <f t="shared" si="45"/>
        <v>75078.9</v>
      </c>
      <c r="N58" s="27">
        <f t="shared" si="46"/>
        <v>60063.119999999995</v>
      </c>
      <c r="O58" s="47">
        <f t="shared" si="47"/>
        <v>10</v>
      </c>
      <c r="P58" s="27">
        <f t="shared" si="48"/>
        <v>7507.89</v>
      </c>
      <c r="Q58" s="27">
        <f t="shared" si="49"/>
        <v>75078.9</v>
      </c>
      <c r="R58" s="27">
        <f t="shared" si="50"/>
        <v>52555.229999999996</v>
      </c>
      <c r="S58" s="50"/>
      <c r="T58" s="50"/>
      <c r="U58" s="50"/>
      <c r="V58" s="50"/>
      <c r="W58" s="50"/>
      <c r="X58" s="51"/>
      <c r="Y58" s="51"/>
      <c r="Z58" s="51"/>
      <c r="AA58" s="51"/>
    </row>
    <row r="59" spans="1:27" s="52" customFormat="1" ht="40.5" customHeight="1">
      <c r="A59" s="20">
        <f t="shared" si="71"/>
        <v>36</v>
      </c>
      <c r="B59" s="16" t="s">
        <v>32</v>
      </c>
      <c r="C59" s="17">
        <v>27969.3</v>
      </c>
      <c r="D59" s="17">
        <v>27969.3</v>
      </c>
      <c r="E59" s="22">
        <v>5</v>
      </c>
      <c r="F59" s="23">
        <v>10</v>
      </c>
      <c r="G59" s="47">
        <f t="shared" si="22"/>
        <v>10</v>
      </c>
      <c r="H59" s="27">
        <f t="shared" si="40"/>
        <v>2796.93</v>
      </c>
      <c r="I59" s="27">
        <f t="shared" si="41"/>
        <v>27969.3</v>
      </c>
      <c r="J59" s="27">
        <f t="shared" si="42"/>
        <v>25172.37</v>
      </c>
      <c r="K59" s="47">
        <f t="shared" si="43"/>
        <v>10</v>
      </c>
      <c r="L59" s="27">
        <f t="shared" si="44"/>
        <v>2796.93</v>
      </c>
      <c r="M59" s="27">
        <f t="shared" si="45"/>
        <v>27969.3</v>
      </c>
      <c r="N59" s="27">
        <f t="shared" si="46"/>
        <v>22375.44</v>
      </c>
      <c r="O59" s="47">
        <f t="shared" si="47"/>
        <v>10</v>
      </c>
      <c r="P59" s="27">
        <f t="shared" si="48"/>
        <v>2796.93</v>
      </c>
      <c r="Q59" s="27">
        <f t="shared" si="49"/>
        <v>27969.3</v>
      </c>
      <c r="R59" s="27">
        <f t="shared" si="50"/>
        <v>19578.51</v>
      </c>
      <c r="S59" s="50"/>
      <c r="T59" s="50"/>
      <c r="U59" s="50"/>
      <c r="V59" s="50"/>
      <c r="W59" s="50"/>
      <c r="X59" s="51"/>
      <c r="Y59" s="51"/>
      <c r="Z59" s="51"/>
      <c r="AA59" s="51"/>
    </row>
    <row r="60" spans="1:27" s="52" customFormat="1" ht="40.5" customHeight="1">
      <c r="A60" s="20">
        <f t="shared" si="71"/>
        <v>37</v>
      </c>
      <c r="B60" s="16" t="s">
        <v>33</v>
      </c>
      <c r="C60" s="17">
        <v>27969.3</v>
      </c>
      <c r="D60" s="17">
        <v>27969.3</v>
      </c>
      <c r="E60" s="22">
        <v>5</v>
      </c>
      <c r="F60" s="23">
        <v>10</v>
      </c>
      <c r="G60" s="47">
        <f t="shared" si="22"/>
        <v>10</v>
      </c>
      <c r="H60" s="27">
        <f t="shared" si="40"/>
        <v>2796.93</v>
      </c>
      <c r="I60" s="27">
        <f t="shared" si="41"/>
        <v>27969.3</v>
      </c>
      <c r="J60" s="27">
        <f t="shared" si="42"/>
        <v>25172.37</v>
      </c>
      <c r="K60" s="47">
        <f t="shared" si="43"/>
        <v>10</v>
      </c>
      <c r="L60" s="27">
        <f t="shared" si="44"/>
        <v>2796.93</v>
      </c>
      <c r="M60" s="27">
        <f t="shared" si="45"/>
        <v>27969.3</v>
      </c>
      <c r="N60" s="27">
        <f t="shared" si="46"/>
        <v>22375.44</v>
      </c>
      <c r="O60" s="47">
        <f t="shared" si="47"/>
        <v>10</v>
      </c>
      <c r="P60" s="27">
        <f t="shared" si="48"/>
        <v>2796.93</v>
      </c>
      <c r="Q60" s="27">
        <f t="shared" si="49"/>
        <v>27969.3</v>
      </c>
      <c r="R60" s="27">
        <f t="shared" si="50"/>
        <v>19578.51</v>
      </c>
      <c r="S60" s="50"/>
      <c r="T60" s="50"/>
      <c r="U60" s="50"/>
      <c r="V60" s="50"/>
      <c r="W60" s="50"/>
      <c r="X60" s="51"/>
      <c r="Y60" s="51"/>
      <c r="Z60" s="51"/>
      <c r="AA60" s="51"/>
    </row>
    <row r="61" spans="1:27" s="52" customFormat="1" ht="40.5" customHeight="1">
      <c r="A61" s="20">
        <f t="shared" si="71"/>
        <v>38</v>
      </c>
      <c r="B61" s="16" t="s">
        <v>34</v>
      </c>
      <c r="C61" s="17">
        <v>51665.85</v>
      </c>
      <c r="D61" s="17">
        <v>51665.85</v>
      </c>
      <c r="E61" s="22">
        <v>5</v>
      </c>
      <c r="F61" s="23">
        <v>10</v>
      </c>
      <c r="G61" s="47">
        <f t="shared" si="22"/>
        <v>10</v>
      </c>
      <c r="H61" s="27">
        <f t="shared" si="40"/>
        <v>5166.585</v>
      </c>
      <c r="I61" s="27">
        <f t="shared" si="41"/>
        <v>51665.85</v>
      </c>
      <c r="J61" s="27">
        <f t="shared" si="42"/>
        <v>46499.265</v>
      </c>
      <c r="K61" s="47">
        <f t="shared" si="43"/>
        <v>10</v>
      </c>
      <c r="L61" s="27">
        <f t="shared" si="44"/>
        <v>5166.585</v>
      </c>
      <c r="M61" s="27">
        <f t="shared" si="45"/>
        <v>51665.85</v>
      </c>
      <c r="N61" s="27">
        <f t="shared" si="46"/>
        <v>41332.68</v>
      </c>
      <c r="O61" s="47">
        <f t="shared" si="47"/>
        <v>10</v>
      </c>
      <c r="P61" s="27">
        <f t="shared" si="48"/>
        <v>5166.585</v>
      </c>
      <c r="Q61" s="27">
        <f t="shared" si="49"/>
        <v>51665.85</v>
      </c>
      <c r="R61" s="27">
        <f t="shared" si="50"/>
        <v>36166.095</v>
      </c>
      <c r="S61" s="50"/>
      <c r="T61" s="50"/>
      <c r="U61" s="50"/>
      <c r="V61" s="50"/>
      <c r="W61" s="50"/>
      <c r="X61" s="51"/>
      <c r="Y61" s="51"/>
      <c r="Z61" s="51"/>
      <c r="AA61" s="51"/>
    </row>
    <row r="62" spans="1:27" s="52" customFormat="1" ht="40.5" customHeight="1">
      <c r="A62" s="20">
        <f t="shared" si="71"/>
        <v>39</v>
      </c>
      <c r="B62" s="16" t="s">
        <v>34</v>
      </c>
      <c r="C62" s="17">
        <v>51665.85</v>
      </c>
      <c r="D62" s="17">
        <v>51665.85</v>
      </c>
      <c r="E62" s="22">
        <v>5</v>
      </c>
      <c r="F62" s="23">
        <v>10</v>
      </c>
      <c r="G62" s="47">
        <f t="shared" si="22"/>
        <v>10</v>
      </c>
      <c r="H62" s="27">
        <f t="shared" si="40"/>
        <v>5166.585</v>
      </c>
      <c r="I62" s="27">
        <f t="shared" si="41"/>
        <v>51665.85</v>
      </c>
      <c r="J62" s="27">
        <f t="shared" si="42"/>
        <v>46499.265</v>
      </c>
      <c r="K62" s="47">
        <f t="shared" si="43"/>
        <v>10</v>
      </c>
      <c r="L62" s="27">
        <f t="shared" si="44"/>
        <v>5166.585</v>
      </c>
      <c r="M62" s="27">
        <f t="shared" si="45"/>
        <v>51665.85</v>
      </c>
      <c r="N62" s="27">
        <f t="shared" si="46"/>
        <v>41332.68</v>
      </c>
      <c r="O62" s="47">
        <f t="shared" si="47"/>
        <v>10</v>
      </c>
      <c r="P62" s="27">
        <f t="shared" si="48"/>
        <v>5166.585</v>
      </c>
      <c r="Q62" s="27">
        <f t="shared" si="49"/>
        <v>51665.85</v>
      </c>
      <c r="R62" s="27">
        <f t="shared" si="50"/>
        <v>36166.095</v>
      </c>
      <c r="S62" s="50"/>
      <c r="T62" s="50"/>
      <c r="U62" s="50"/>
      <c r="V62" s="50"/>
      <c r="W62" s="50"/>
      <c r="X62" s="51"/>
      <c r="Y62" s="51"/>
      <c r="Z62" s="51"/>
      <c r="AA62" s="51"/>
    </row>
    <row r="63" spans="1:27" s="52" customFormat="1" ht="40.5" customHeight="1">
      <c r="A63" s="20">
        <f t="shared" si="71"/>
        <v>40</v>
      </c>
      <c r="B63" s="16" t="s">
        <v>35</v>
      </c>
      <c r="C63" s="17">
        <v>475987</v>
      </c>
      <c r="D63" s="17">
        <v>475987</v>
      </c>
      <c r="E63" s="22">
        <v>6</v>
      </c>
      <c r="F63" s="23">
        <v>15</v>
      </c>
      <c r="G63" s="47">
        <f t="shared" si="22"/>
        <v>6.666666666666667</v>
      </c>
      <c r="H63" s="27">
        <f t="shared" si="40"/>
        <v>31732.46666666667</v>
      </c>
      <c r="I63" s="27">
        <f t="shared" si="41"/>
        <v>475987</v>
      </c>
      <c r="J63" s="27">
        <f t="shared" si="42"/>
        <v>444254.5333333333</v>
      </c>
      <c r="K63" s="47">
        <f t="shared" si="43"/>
        <v>6.666666666666667</v>
      </c>
      <c r="L63" s="27">
        <f t="shared" si="44"/>
        <v>31732.46666666667</v>
      </c>
      <c r="M63" s="27">
        <f t="shared" si="45"/>
        <v>475987</v>
      </c>
      <c r="N63" s="27">
        <f t="shared" si="46"/>
        <v>412522.06666666665</v>
      </c>
      <c r="O63" s="47">
        <f t="shared" si="47"/>
        <v>6.666666666666667</v>
      </c>
      <c r="P63" s="27">
        <f t="shared" si="48"/>
        <v>31732.46666666667</v>
      </c>
      <c r="Q63" s="27">
        <f t="shared" si="49"/>
        <v>475987</v>
      </c>
      <c r="R63" s="27">
        <f t="shared" si="50"/>
        <v>380789.6</v>
      </c>
      <c r="S63" s="50"/>
      <c r="T63" s="50"/>
      <c r="U63" s="50"/>
      <c r="V63" s="50"/>
      <c r="W63" s="50"/>
      <c r="X63" s="51"/>
      <c r="Y63" s="51"/>
      <c r="Z63" s="51"/>
      <c r="AA63" s="51"/>
    </row>
    <row r="64" spans="1:27" s="52" customFormat="1" ht="40.5" customHeight="1">
      <c r="A64" s="20">
        <f t="shared" si="71"/>
        <v>41</v>
      </c>
      <c r="B64" s="16" t="s">
        <v>36</v>
      </c>
      <c r="C64" s="17">
        <v>501379</v>
      </c>
      <c r="D64" s="17">
        <v>501379</v>
      </c>
      <c r="E64" s="22">
        <v>6</v>
      </c>
      <c r="F64" s="23">
        <v>15</v>
      </c>
      <c r="G64" s="47">
        <f t="shared" si="22"/>
        <v>6.666666666666667</v>
      </c>
      <c r="H64" s="27">
        <f t="shared" si="40"/>
        <v>33425.26666666667</v>
      </c>
      <c r="I64" s="27">
        <f t="shared" si="41"/>
        <v>501379</v>
      </c>
      <c r="J64" s="27">
        <f t="shared" si="42"/>
        <v>467953.73333333334</v>
      </c>
      <c r="K64" s="47">
        <f t="shared" si="43"/>
        <v>6.666666666666667</v>
      </c>
      <c r="L64" s="27">
        <f t="shared" si="44"/>
        <v>33425.26666666667</v>
      </c>
      <c r="M64" s="27">
        <f t="shared" si="45"/>
        <v>501379</v>
      </c>
      <c r="N64" s="27">
        <f t="shared" si="46"/>
        <v>434528.4666666667</v>
      </c>
      <c r="O64" s="47">
        <f t="shared" si="47"/>
        <v>6.666666666666667</v>
      </c>
      <c r="P64" s="27">
        <f t="shared" si="48"/>
        <v>33425.26666666667</v>
      </c>
      <c r="Q64" s="27">
        <f t="shared" si="49"/>
        <v>501379</v>
      </c>
      <c r="R64" s="27">
        <f t="shared" si="50"/>
        <v>401103.2</v>
      </c>
      <c r="S64" s="50"/>
      <c r="T64" s="50"/>
      <c r="U64" s="50"/>
      <c r="V64" s="50"/>
      <c r="W64" s="50"/>
      <c r="X64" s="51"/>
      <c r="Y64" s="51"/>
      <c r="Z64" s="51"/>
      <c r="AA64" s="51"/>
    </row>
    <row r="65" spans="1:27" s="52" customFormat="1" ht="40.5" customHeight="1">
      <c r="A65" s="20">
        <f t="shared" si="71"/>
        <v>42</v>
      </c>
      <c r="B65" s="16" t="s">
        <v>38</v>
      </c>
      <c r="C65" s="17">
        <v>485000</v>
      </c>
      <c r="D65" s="17">
        <v>485000</v>
      </c>
      <c r="E65" s="22">
        <v>6</v>
      </c>
      <c r="F65" s="23">
        <v>15</v>
      </c>
      <c r="G65" s="47">
        <f t="shared" si="22"/>
        <v>6.666666666666667</v>
      </c>
      <c r="H65" s="27">
        <f t="shared" si="40"/>
        <v>32333.333333333336</v>
      </c>
      <c r="I65" s="27">
        <f t="shared" si="41"/>
        <v>485000</v>
      </c>
      <c r="J65" s="27">
        <f t="shared" si="42"/>
        <v>452666.6666666667</v>
      </c>
      <c r="K65" s="47">
        <f t="shared" si="43"/>
        <v>6.666666666666667</v>
      </c>
      <c r="L65" s="27">
        <f t="shared" si="44"/>
        <v>32333.333333333336</v>
      </c>
      <c r="M65" s="27">
        <f t="shared" si="45"/>
        <v>485000</v>
      </c>
      <c r="N65" s="27">
        <f t="shared" si="46"/>
        <v>420333.3333333334</v>
      </c>
      <c r="O65" s="47">
        <f t="shared" si="47"/>
        <v>6.666666666666667</v>
      </c>
      <c r="P65" s="27">
        <f t="shared" si="48"/>
        <v>32333.333333333336</v>
      </c>
      <c r="Q65" s="27">
        <f t="shared" si="49"/>
        <v>485000</v>
      </c>
      <c r="R65" s="27">
        <f t="shared" si="50"/>
        <v>388000.00000000006</v>
      </c>
      <c r="S65" s="50"/>
      <c r="T65" s="50"/>
      <c r="U65" s="50"/>
      <c r="V65" s="50"/>
      <c r="W65" s="50"/>
      <c r="X65" s="51"/>
      <c r="Y65" s="51"/>
      <c r="Z65" s="51"/>
      <c r="AA65" s="51"/>
    </row>
    <row r="66" spans="1:27" s="52" customFormat="1" ht="40.5" customHeight="1">
      <c r="A66" s="20">
        <f t="shared" si="71"/>
        <v>43</v>
      </c>
      <c r="B66" s="16" t="s">
        <v>46</v>
      </c>
      <c r="C66" s="17">
        <v>485000</v>
      </c>
      <c r="D66" s="17">
        <v>485000</v>
      </c>
      <c r="E66" s="22">
        <v>6</v>
      </c>
      <c r="F66" s="23">
        <v>15</v>
      </c>
      <c r="G66" s="47">
        <f t="shared" si="22"/>
        <v>6.666666666666667</v>
      </c>
      <c r="H66" s="27">
        <f t="shared" si="40"/>
        <v>32333.333333333336</v>
      </c>
      <c r="I66" s="27">
        <f t="shared" si="41"/>
        <v>485000</v>
      </c>
      <c r="J66" s="27">
        <f t="shared" si="42"/>
        <v>452666.6666666667</v>
      </c>
      <c r="K66" s="47">
        <f t="shared" si="43"/>
        <v>6.666666666666667</v>
      </c>
      <c r="L66" s="27">
        <f t="shared" si="44"/>
        <v>32333.333333333336</v>
      </c>
      <c r="M66" s="27">
        <f t="shared" si="45"/>
        <v>485000</v>
      </c>
      <c r="N66" s="27">
        <f t="shared" si="46"/>
        <v>420333.3333333334</v>
      </c>
      <c r="O66" s="47">
        <f t="shared" si="47"/>
        <v>6.666666666666667</v>
      </c>
      <c r="P66" s="27">
        <f t="shared" si="48"/>
        <v>32333.333333333336</v>
      </c>
      <c r="Q66" s="27">
        <f t="shared" si="49"/>
        <v>485000</v>
      </c>
      <c r="R66" s="27">
        <f t="shared" si="50"/>
        <v>388000.00000000006</v>
      </c>
      <c r="S66" s="50"/>
      <c r="T66" s="50"/>
      <c r="U66" s="50"/>
      <c r="V66" s="50"/>
      <c r="W66" s="50"/>
      <c r="X66" s="51"/>
      <c r="Y66" s="51"/>
      <c r="Z66" s="51"/>
      <c r="AA66" s="51"/>
    </row>
    <row r="67" spans="1:27" s="52" customFormat="1" ht="40.5" customHeight="1">
      <c r="A67" s="20">
        <f t="shared" si="71"/>
        <v>44</v>
      </c>
      <c r="B67" s="16" t="s">
        <v>39</v>
      </c>
      <c r="C67" s="17">
        <v>450000</v>
      </c>
      <c r="D67" s="17">
        <v>450000</v>
      </c>
      <c r="E67" s="22">
        <v>5</v>
      </c>
      <c r="F67" s="23">
        <v>10</v>
      </c>
      <c r="G67" s="47">
        <f t="shared" si="22"/>
        <v>10</v>
      </c>
      <c r="H67" s="27">
        <f t="shared" si="40"/>
        <v>45000</v>
      </c>
      <c r="I67" s="27">
        <f t="shared" si="41"/>
        <v>450000</v>
      </c>
      <c r="J67" s="27">
        <f t="shared" si="42"/>
        <v>405000</v>
      </c>
      <c r="K67" s="47">
        <f t="shared" si="43"/>
        <v>10</v>
      </c>
      <c r="L67" s="27">
        <f t="shared" si="44"/>
        <v>45000</v>
      </c>
      <c r="M67" s="27">
        <f t="shared" si="45"/>
        <v>450000</v>
      </c>
      <c r="N67" s="27">
        <f t="shared" si="46"/>
        <v>360000</v>
      </c>
      <c r="O67" s="47">
        <f t="shared" si="47"/>
        <v>10</v>
      </c>
      <c r="P67" s="27">
        <f t="shared" si="48"/>
        <v>45000</v>
      </c>
      <c r="Q67" s="27">
        <f t="shared" si="49"/>
        <v>450000</v>
      </c>
      <c r="R67" s="27">
        <f t="shared" si="50"/>
        <v>315000</v>
      </c>
      <c r="S67" s="50"/>
      <c r="T67" s="50"/>
      <c r="U67" s="50"/>
      <c r="V67" s="50"/>
      <c r="W67" s="50"/>
      <c r="X67" s="51"/>
      <c r="Y67" s="51"/>
      <c r="Z67" s="51"/>
      <c r="AA67" s="51"/>
    </row>
    <row r="68" spans="1:27" s="52" customFormat="1" ht="40.5" customHeight="1">
      <c r="A68" s="20">
        <f t="shared" si="71"/>
        <v>45</v>
      </c>
      <c r="B68" s="16" t="s">
        <v>39</v>
      </c>
      <c r="C68" s="17">
        <v>450000</v>
      </c>
      <c r="D68" s="17">
        <v>450000</v>
      </c>
      <c r="E68" s="22">
        <v>5</v>
      </c>
      <c r="F68" s="23">
        <v>10</v>
      </c>
      <c r="G68" s="47">
        <f t="shared" si="22"/>
        <v>10</v>
      </c>
      <c r="H68" s="27">
        <f t="shared" si="40"/>
        <v>45000</v>
      </c>
      <c r="I68" s="27">
        <f t="shared" si="41"/>
        <v>450000</v>
      </c>
      <c r="J68" s="27">
        <f t="shared" si="42"/>
        <v>405000</v>
      </c>
      <c r="K68" s="47">
        <f t="shared" si="43"/>
        <v>10</v>
      </c>
      <c r="L68" s="27">
        <f t="shared" si="44"/>
        <v>45000</v>
      </c>
      <c r="M68" s="27">
        <f t="shared" si="45"/>
        <v>450000</v>
      </c>
      <c r="N68" s="27">
        <f t="shared" si="46"/>
        <v>360000</v>
      </c>
      <c r="O68" s="47">
        <f t="shared" si="47"/>
        <v>10</v>
      </c>
      <c r="P68" s="27">
        <f t="shared" si="48"/>
        <v>45000</v>
      </c>
      <c r="Q68" s="27">
        <f t="shared" si="49"/>
        <v>450000</v>
      </c>
      <c r="R68" s="27">
        <f t="shared" si="50"/>
        <v>315000</v>
      </c>
      <c r="S68" s="50"/>
      <c r="T68" s="50"/>
      <c r="U68" s="50"/>
      <c r="V68" s="50"/>
      <c r="W68" s="50"/>
      <c r="X68" s="51"/>
      <c r="Y68" s="51"/>
      <c r="Z68" s="51"/>
      <c r="AA68" s="51"/>
    </row>
    <row r="69" spans="1:27" s="52" customFormat="1" ht="40.5" customHeight="1">
      <c r="A69" s="20">
        <f t="shared" si="71"/>
        <v>46</v>
      </c>
      <c r="B69" s="16" t="s">
        <v>40</v>
      </c>
      <c r="C69" s="17">
        <v>1500000</v>
      </c>
      <c r="D69" s="17">
        <v>1500000</v>
      </c>
      <c r="E69" s="22">
        <v>5</v>
      </c>
      <c r="F69" s="23">
        <v>10</v>
      </c>
      <c r="G69" s="47">
        <f t="shared" si="22"/>
        <v>10</v>
      </c>
      <c r="H69" s="27">
        <f t="shared" si="40"/>
        <v>150000</v>
      </c>
      <c r="I69" s="27">
        <f t="shared" si="41"/>
        <v>1500000</v>
      </c>
      <c r="J69" s="27">
        <f t="shared" si="42"/>
        <v>1350000</v>
      </c>
      <c r="K69" s="47">
        <f t="shared" si="43"/>
        <v>10</v>
      </c>
      <c r="L69" s="27">
        <f t="shared" si="44"/>
        <v>150000</v>
      </c>
      <c r="M69" s="27">
        <f t="shared" si="45"/>
        <v>1500000</v>
      </c>
      <c r="N69" s="27">
        <f t="shared" si="46"/>
        <v>1200000</v>
      </c>
      <c r="O69" s="47">
        <f t="shared" si="47"/>
        <v>10</v>
      </c>
      <c r="P69" s="27">
        <f t="shared" si="48"/>
        <v>150000</v>
      </c>
      <c r="Q69" s="27">
        <f t="shared" si="49"/>
        <v>1500000</v>
      </c>
      <c r="R69" s="27">
        <f t="shared" si="50"/>
        <v>1050000</v>
      </c>
      <c r="S69" s="50"/>
      <c r="T69" s="50"/>
      <c r="U69" s="50"/>
      <c r="V69" s="50"/>
      <c r="W69" s="50"/>
      <c r="X69" s="51"/>
      <c r="Y69" s="51"/>
      <c r="Z69" s="51"/>
      <c r="AA69" s="51"/>
    </row>
    <row r="70" spans="1:27" s="52" customFormat="1" ht="40.5" customHeight="1">
      <c r="A70" s="20">
        <f t="shared" si="71"/>
        <v>47</v>
      </c>
      <c r="B70" s="16" t="s">
        <v>41</v>
      </c>
      <c r="C70" s="17">
        <v>1400000</v>
      </c>
      <c r="D70" s="17">
        <v>1400000</v>
      </c>
      <c r="E70" s="22">
        <v>5</v>
      </c>
      <c r="F70" s="23">
        <v>10</v>
      </c>
      <c r="G70" s="47">
        <f t="shared" si="22"/>
        <v>10</v>
      </c>
      <c r="H70" s="27">
        <f aca="true" t="shared" si="72" ref="H70:H72">C70*G70/100</f>
        <v>140000</v>
      </c>
      <c r="I70" s="27">
        <f aca="true" t="shared" si="73" ref="I70:I72">C70</f>
        <v>1400000</v>
      </c>
      <c r="J70" s="27">
        <f aca="true" t="shared" si="74" ref="J70:J72">D70-H70</f>
        <v>1260000</v>
      </c>
      <c r="K70" s="47">
        <f aca="true" t="shared" si="75" ref="K70:K72">G70</f>
        <v>10</v>
      </c>
      <c r="L70" s="27">
        <f aca="true" t="shared" si="76" ref="L70:L72">C70*K70/100</f>
        <v>140000</v>
      </c>
      <c r="M70" s="27">
        <f aca="true" t="shared" si="77" ref="M70:M72">I70</f>
        <v>1400000</v>
      </c>
      <c r="N70" s="27">
        <f aca="true" t="shared" si="78" ref="N70:N72">J70-L70</f>
        <v>1120000</v>
      </c>
      <c r="O70" s="47">
        <f aca="true" t="shared" si="79" ref="O70:O72">K70</f>
        <v>10</v>
      </c>
      <c r="P70" s="27">
        <f aca="true" t="shared" si="80" ref="P70:P72">K70*C70/100</f>
        <v>140000</v>
      </c>
      <c r="Q70" s="27">
        <f aca="true" t="shared" si="81" ref="Q70:Q72">M70</f>
        <v>1400000</v>
      </c>
      <c r="R70" s="27">
        <f aca="true" t="shared" si="82" ref="R70:R72">N70-P70</f>
        <v>980000</v>
      </c>
      <c r="S70" s="50"/>
      <c r="T70" s="50"/>
      <c r="U70" s="50"/>
      <c r="V70" s="50"/>
      <c r="W70" s="50"/>
      <c r="X70" s="51"/>
      <c r="Y70" s="51"/>
      <c r="Z70" s="51"/>
      <c r="AA70" s="51"/>
    </row>
    <row r="71" spans="1:27" s="52" customFormat="1" ht="40.5" customHeight="1">
      <c r="A71" s="20">
        <f t="shared" si="71"/>
        <v>48</v>
      </c>
      <c r="B71" s="16" t="s">
        <v>43</v>
      </c>
      <c r="C71" s="17">
        <v>2357.1</v>
      </c>
      <c r="D71" s="17">
        <v>2357.1</v>
      </c>
      <c r="E71" s="22">
        <v>5</v>
      </c>
      <c r="F71" s="23">
        <v>10</v>
      </c>
      <c r="G71" s="47">
        <f t="shared" si="22"/>
        <v>10</v>
      </c>
      <c r="H71" s="27">
        <f t="shared" si="72"/>
        <v>235.71</v>
      </c>
      <c r="I71" s="27">
        <f t="shared" si="73"/>
        <v>2357.1</v>
      </c>
      <c r="J71" s="27">
        <f t="shared" si="74"/>
        <v>2121.39</v>
      </c>
      <c r="K71" s="47">
        <f t="shared" si="75"/>
        <v>10</v>
      </c>
      <c r="L71" s="27">
        <f t="shared" si="76"/>
        <v>235.71</v>
      </c>
      <c r="M71" s="27">
        <f t="shared" si="77"/>
        <v>2357.1</v>
      </c>
      <c r="N71" s="27">
        <f t="shared" si="78"/>
        <v>1885.6799999999998</v>
      </c>
      <c r="O71" s="47">
        <f t="shared" si="79"/>
        <v>10</v>
      </c>
      <c r="P71" s="27">
        <f t="shared" si="80"/>
        <v>235.71</v>
      </c>
      <c r="Q71" s="27">
        <f t="shared" si="81"/>
        <v>2357.1</v>
      </c>
      <c r="R71" s="27">
        <f t="shared" si="82"/>
        <v>1649.9699999999998</v>
      </c>
      <c r="S71" s="50"/>
      <c r="T71" s="50"/>
      <c r="U71" s="50"/>
      <c r="V71" s="50"/>
      <c r="W71" s="50"/>
      <c r="X71" s="51"/>
      <c r="Y71" s="51"/>
      <c r="Z71" s="51"/>
      <c r="AA71" s="51"/>
    </row>
    <row r="72" spans="1:27" s="52" customFormat="1" ht="40.5" customHeight="1">
      <c r="A72" s="20">
        <f t="shared" si="71"/>
        <v>49</v>
      </c>
      <c r="B72" s="16" t="s">
        <v>43</v>
      </c>
      <c r="C72" s="17">
        <v>2357.1</v>
      </c>
      <c r="D72" s="17">
        <v>2357.1</v>
      </c>
      <c r="E72" s="22">
        <v>5</v>
      </c>
      <c r="F72" s="23">
        <v>10</v>
      </c>
      <c r="G72" s="47">
        <f t="shared" si="22"/>
        <v>10</v>
      </c>
      <c r="H72" s="27">
        <f t="shared" si="72"/>
        <v>235.71</v>
      </c>
      <c r="I72" s="27">
        <f t="shared" si="73"/>
        <v>2357.1</v>
      </c>
      <c r="J72" s="27">
        <f t="shared" si="74"/>
        <v>2121.39</v>
      </c>
      <c r="K72" s="47">
        <f t="shared" si="75"/>
        <v>10</v>
      </c>
      <c r="L72" s="27">
        <f t="shared" si="76"/>
        <v>235.71</v>
      </c>
      <c r="M72" s="27">
        <f t="shared" si="77"/>
        <v>2357.1</v>
      </c>
      <c r="N72" s="27">
        <f t="shared" si="78"/>
        <v>1885.6799999999998</v>
      </c>
      <c r="O72" s="47">
        <f t="shared" si="79"/>
        <v>10</v>
      </c>
      <c r="P72" s="27">
        <f t="shared" si="80"/>
        <v>235.71</v>
      </c>
      <c r="Q72" s="27">
        <f t="shared" si="81"/>
        <v>2357.1</v>
      </c>
      <c r="R72" s="27">
        <f t="shared" si="82"/>
        <v>1649.9699999999998</v>
      </c>
      <c r="S72" s="50"/>
      <c r="T72" s="50"/>
      <c r="U72" s="50"/>
      <c r="V72" s="50"/>
      <c r="W72" s="50"/>
      <c r="X72" s="51"/>
      <c r="Y72" s="51"/>
      <c r="Z72" s="51"/>
      <c r="AA72" s="51"/>
    </row>
    <row r="73" spans="1:27" s="73" customFormat="1" ht="15">
      <c r="A73" s="69"/>
      <c r="B73" s="70" t="s">
        <v>44</v>
      </c>
      <c r="C73" s="28">
        <f>C15+C6</f>
        <v>196534259.17000002</v>
      </c>
      <c r="D73" s="28">
        <f>D15+D6</f>
        <v>172566129.22</v>
      </c>
      <c r="E73" s="29"/>
      <c r="F73" s="29"/>
      <c r="G73" s="21">
        <f>H73/C73*100</f>
        <v>3.7333694556486288</v>
      </c>
      <c r="H73" s="28">
        <f>H15+H6</f>
        <v>7337350.001738096</v>
      </c>
      <c r="I73" s="28">
        <f>I15+I6</f>
        <v>196534259.17000002</v>
      </c>
      <c r="J73" s="28">
        <f>J15+J6</f>
        <v>165228779.2182619</v>
      </c>
      <c r="K73" s="21">
        <f>L73/C73*100</f>
        <v>3.7333694556486288</v>
      </c>
      <c r="L73" s="28">
        <f>L15+L6</f>
        <v>7337350.001738096</v>
      </c>
      <c r="M73" s="28">
        <f>M15+M6</f>
        <v>196534259.17000002</v>
      </c>
      <c r="N73" s="28">
        <f>N15+N6</f>
        <v>157891429.21652383</v>
      </c>
      <c r="O73" s="28"/>
      <c r="P73" s="28">
        <f>P15+P6</f>
        <v>7337350.001738096</v>
      </c>
      <c r="Q73" s="28">
        <f>Q15+Q6</f>
        <v>196534259.17000002</v>
      </c>
      <c r="R73" s="28">
        <f>R15+R6</f>
        <v>150554079.21478572</v>
      </c>
      <c r="S73" s="71"/>
      <c r="T73" s="71"/>
      <c r="U73" s="71"/>
      <c r="V73" s="71"/>
      <c r="W73" s="71"/>
      <c r="X73" s="72"/>
      <c r="Y73" s="72"/>
      <c r="Z73" s="72"/>
      <c r="AA73" s="72"/>
    </row>
    <row r="74" spans="1:27" s="52" customFormat="1" ht="15">
      <c r="A74" s="74"/>
      <c r="B74" s="74"/>
      <c r="C74" s="19"/>
      <c r="D74" s="19"/>
      <c r="E74" s="30"/>
      <c r="F74" s="31"/>
      <c r="G74" s="75"/>
      <c r="H74" s="30"/>
      <c r="I74" s="30"/>
      <c r="J74" s="30"/>
      <c r="K74" s="75"/>
      <c r="L74" s="30"/>
      <c r="M74" s="30"/>
      <c r="N74" s="30"/>
      <c r="O74" s="75"/>
      <c r="P74" s="30"/>
      <c r="Q74" s="30"/>
      <c r="R74" s="30"/>
      <c r="S74" s="50"/>
      <c r="T74" s="50"/>
      <c r="U74" s="50"/>
      <c r="V74" s="50"/>
      <c r="W74" s="50"/>
      <c r="X74" s="51"/>
      <c r="Y74" s="51"/>
      <c r="Z74" s="51"/>
      <c r="AA74" s="51"/>
    </row>
    <row r="75" spans="1:27" s="43" customFormat="1" ht="15">
      <c r="A75" s="76"/>
      <c r="B75" s="76"/>
      <c r="C75" s="32"/>
      <c r="D75" s="32"/>
      <c r="E75" s="33"/>
      <c r="F75" s="34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2"/>
      <c r="T75" s="32"/>
      <c r="U75" s="32"/>
      <c r="V75" s="32"/>
      <c r="W75" s="32"/>
      <c r="X75" s="42"/>
      <c r="Y75" s="42"/>
      <c r="Z75" s="42"/>
      <c r="AA75" s="42"/>
    </row>
    <row r="76" spans="1:27" s="52" customFormat="1" ht="15">
      <c r="A76" s="74"/>
      <c r="B76" s="74"/>
      <c r="C76" s="19"/>
      <c r="D76" s="19"/>
      <c r="E76" s="30"/>
      <c r="F76" s="31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50"/>
      <c r="T76" s="50"/>
      <c r="U76" s="50"/>
      <c r="V76" s="50"/>
      <c r="W76" s="50"/>
      <c r="X76" s="51"/>
      <c r="Y76" s="51"/>
      <c r="Z76" s="51"/>
      <c r="AA76" s="51"/>
    </row>
    <row r="77" spans="1:27" s="52" customFormat="1" ht="15">
      <c r="A77" s="74"/>
      <c r="B77" s="74"/>
      <c r="C77" s="19"/>
      <c r="D77" s="19"/>
      <c r="E77" s="30"/>
      <c r="F77" s="31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50"/>
      <c r="T77" s="50"/>
      <c r="U77" s="50"/>
      <c r="V77" s="50"/>
      <c r="W77" s="50"/>
      <c r="X77" s="51"/>
      <c r="Y77" s="51"/>
      <c r="Z77" s="51"/>
      <c r="AA77" s="51"/>
    </row>
    <row r="78" spans="1:27" s="52" customFormat="1" ht="15">
      <c r="A78" s="74"/>
      <c r="B78" s="74"/>
      <c r="C78" s="19"/>
      <c r="D78" s="19"/>
      <c r="E78" s="30"/>
      <c r="F78" s="31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50"/>
      <c r="T78" s="50"/>
      <c r="U78" s="50"/>
      <c r="V78" s="50"/>
      <c r="W78" s="50"/>
      <c r="X78" s="51"/>
      <c r="Y78" s="51"/>
      <c r="Z78" s="51"/>
      <c r="AA78" s="51"/>
    </row>
    <row r="79" spans="1:27" s="52" customFormat="1" ht="15">
      <c r="A79" s="74"/>
      <c r="B79" s="74"/>
      <c r="C79" s="19"/>
      <c r="D79" s="19"/>
      <c r="E79" s="30"/>
      <c r="F79" s="31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50"/>
      <c r="T79" s="50"/>
      <c r="U79" s="50"/>
      <c r="V79" s="50"/>
      <c r="W79" s="50"/>
      <c r="X79" s="51"/>
      <c r="Y79" s="51"/>
      <c r="Z79" s="51"/>
      <c r="AA79" s="51"/>
    </row>
    <row r="80" spans="1:27" s="52" customFormat="1" ht="15">
      <c r="A80" s="74"/>
      <c r="B80" s="74"/>
      <c r="C80" s="19"/>
      <c r="D80" s="19"/>
      <c r="E80" s="30"/>
      <c r="F80" s="31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50"/>
      <c r="T80" s="50"/>
      <c r="U80" s="50"/>
      <c r="V80" s="50"/>
      <c r="W80" s="50"/>
      <c r="X80" s="51"/>
      <c r="Y80" s="51"/>
      <c r="Z80" s="51"/>
      <c r="AA80" s="51"/>
    </row>
    <row r="81" spans="1:27" s="52" customFormat="1" ht="15">
      <c r="A81" s="74"/>
      <c r="B81" s="74"/>
      <c r="C81" s="19"/>
      <c r="D81" s="19"/>
      <c r="E81" s="30"/>
      <c r="F81" s="31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50"/>
      <c r="T81" s="50"/>
      <c r="U81" s="50"/>
      <c r="V81" s="50"/>
      <c r="W81" s="50"/>
      <c r="X81" s="51"/>
      <c r="Y81" s="51"/>
      <c r="Z81" s="51"/>
      <c r="AA81" s="51"/>
    </row>
    <row r="82" spans="1:27" s="52" customFormat="1" ht="15">
      <c r="A82" s="74"/>
      <c r="B82" s="74"/>
      <c r="C82" s="19"/>
      <c r="D82" s="19"/>
      <c r="E82" s="30"/>
      <c r="F82" s="31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50"/>
      <c r="T82" s="50"/>
      <c r="U82" s="50"/>
      <c r="V82" s="50"/>
      <c r="W82" s="50"/>
      <c r="X82" s="51"/>
      <c r="Y82" s="51"/>
      <c r="Z82" s="51"/>
      <c r="AA82" s="51"/>
    </row>
    <row r="83" spans="1:27" s="52" customFormat="1" ht="15">
      <c r="A83" s="74"/>
      <c r="B83" s="74"/>
      <c r="C83" s="19"/>
      <c r="D83" s="19"/>
      <c r="E83" s="30"/>
      <c r="F83" s="31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50"/>
      <c r="T83" s="50"/>
      <c r="U83" s="50"/>
      <c r="V83" s="50"/>
      <c r="W83" s="50"/>
      <c r="X83" s="51"/>
      <c r="Y83" s="51"/>
      <c r="Z83" s="51"/>
      <c r="AA83" s="51"/>
    </row>
    <row r="84" spans="1:27" s="52" customFormat="1" ht="15">
      <c r="A84" s="74"/>
      <c r="B84" s="74"/>
      <c r="C84" s="19"/>
      <c r="D84" s="19"/>
      <c r="E84" s="30"/>
      <c r="F84" s="31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50"/>
      <c r="T84" s="50"/>
      <c r="U84" s="50"/>
      <c r="V84" s="50"/>
      <c r="W84" s="50"/>
      <c r="X84" s="51"/>
      <c r="Y84" s="51"/>
      <c r="Z84" s="51"/>
      <c r="AA84" s="51"/>
    </row>
    <row r="85" spans="1:27" s="52" customFormat="1" ht="15">
      <c r="A85" s="74"/>
      <c r="B85" s="74"/>
      <c r="C85" s="19"/>
      <c r="D85" s="19"/>
      <c r="E85" s="30"/>
      <c r="F85" s="31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50"/>
      <c r="T85" s="50"/>
      <c r="U85" s="50"/>
      <c r="V85" s="50"/>
      <c r="W85" s="50"/>
      <c r="X85" s="51"/>
      <c r="Y85" s="51"/>
      <c r="Z85" s="51"/>
      <c r="AA85" s="51"/>
    </row>
    <row r="86" spans="1:27" s="52" customFormat="1" ht="15">
      <c r="A86" s="74"/>
      <c r="B86" s="74"/>
      <c r="C86" s="19"/>
      <c r="D86" s="19"/>
      <c r="E86" s="30"/>
      <c r="F86" s="31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50"/>
      <c r="T86" s="50"/>
      <c r="U86" s="50"/>
      <c r="V86" s="50"/>
      <c r="W86" s="50"/>
      <c r="X86" s="51"/>
      <c r="Y86" s="51"/>
      <c r="Z86" s="51"/>
      <c r="AA86" s="51"/>
    </row>
    <row r="87" spans="1:27" s="52" customFormat="1" ht="15">
      <c r="A87" s="74"/>
      <c r="B87" s="74"/>
      <c r="C87" s="19"/>
      <c r="D87" s="19"/>
      <c r="E87" s="30"/>
      <c r="F87" s="31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50"/>
      <c r="T87" s="50"/>
      <c r="U87" s="50"/>
      <c r="V87" s="50"/>
      <c r="W87" s="50"/>
      <c r="X87" s="51"/>
      <c r="Y87" s="51"/>
      <c r="Z87" s="51"/>
      <c r="AA87" s="51"/>
    </row>
    <row r="88" spans="1:27" s="52" customFormat="1" ht="15">
      <c r="A88" s="74"/>
      <c r="B88" s="74"/>
      <c r="C88" s="19"/>
      <c r="D88" s="19"/>
      <c r="E88" s="30"/>
      <c r="F88" s="31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50"/>
      <c r="T88" s="50"/>
      <c r="U88" s="50"/>
      <c r="V88" s="50"/>
      <c r="W88" s="50"/>
      <c r="X88" s="51"/>
      <c r="Y88" s="51"/>
      <c r="Z88" s="51"/>
      <c r="AA88" s="51"/>
    </row>
    <row r="89" spans="1:27" s="52" customFormat="1" ht="15">
      <c r="A89" s="74"/>
      <c r="B89" s="74"/>
      <c r="C89" s="19"/>
      <c r="D89" s="19"/>
      <c r="E89" s="30"/>
      <c r="F89" s="31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50"/>
      <c r="T89" s="50"/>
      <c r="U89" s="50"/>
      <c r="V89" s="50"/>
      <c r="W89" s="50"/>
      <c r="X89" s="51"/>
      <c r="Y89" s="51"/>
      <c r="Z89" s="51"/>
      <c r="AA89" s="51"/>
    </row>
    <row r="90" spans="1:27" s="52" customFormat="1" ht="15">
      <c r="A90" s="74"/>
      <c r="B90" s="74"/>
      <c r="C90" s="19"/>
      <c r="D90" s="19"/>
      <c r="E90" s="30"/>
      <c r="F90" s="31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50"/>
      <c r="T90" s="50"/>
      <c r="U90" s="50"/>
      <c r="V90" s="50"/>
      <c r="W90" s="50"/>
      <c r="X90" s="51"/>
      <c r="Y90" s="51"/>
      <c r="Z90" s="51"/>
      <c r="AA90" s="51"/>
    </row>
    <row r="91" spans="1:27" s="52" customFormat="1" ht="15">
      <c r="A91" s="74"/>
      <c r="B91" s="74"/>
      <c r="C91" s="19"/>
      <c r="D91" s="19"/>
      <c r="E91" s="30"/>
      <c r="F91" s="31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50"/>
      <c r="T91" s="50"/>
      <c r="U91" s="50"/>
      <c r="V91" s="50"/>
      <c r="W91" s="50"/>
      <c r="X91" s="51"/>
      <c r="Y91" s="51"/>
      <c r="Z91" s="51"/>
      <c r="AA91" s="51"/>
    </row>
    <row r="92" spans="1:27" s="52" customFormat="1" ht="15">
      <c r="A92" s="74"/>
      <c r="B92" s="74"/>
      <c r="C92" s="19"/>
      <c r="D92" s="19"/>
      <c r="E92" s="30"/>
      <c r="F92" s="31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50"/>
      <c r="T92" s="50"/>
      <c r="U92" s="50"/>
      <c r="V92" s="50"/>
      <c r="W92" s="50"/>
      <c r="X92" s="51"/>
      <c r="Y92" s="51"/>
      <c r="Z92" s="51"/>
      <c r="AA92" s="51"/>
    </row>
    <row r="93" spans="1:27" s="52" customFormat="1" ht="15">
      <c r="A93" s="74"/>
      <c r="B93" s="74"/>
      <c r="C93" s="19"/>
      <c r="D93" s="19"/>
      <c r="E93" s="30"/>
      <c r="F93" s="31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50"/>
      <c r="T93" s="50"/>
      <c r="U93" s="50"/>
      <c r="V93" s="50"/>
      <c r="W93" s="50"/>
      <c r="X93" s="51"/>
      <c r="Y93" s="51"/>
      <c r="Z93" s="51"/>
      <c r="AA93" s="51"/>
    </row>
    <row r="94" spans="1:27" s="52" customFormat="1" ht="15">
      <c r="A94" s="74"/>
      <c r="B94" s="74"/>
      <c r="C94" s="19"/>
      <c r="D94" s="19"/>
      <c r="E94" s="30"/>
      <c r="F94" s="31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50"/>
      <c r="T94" s="50"/>
      <c r="U94" s="50"/>
      <c r="V94" s="50"/>
      <c r="W94" s="50"/>
      <c r="X94" s="51"/>
      <c r="Y94" s="51"/>
      <c r="Z94" s="51"/>
      <c r="AA94" s="51"/>
    </row>
    <row r="95" spans="1:27" s="52" customFormat="1" ht="15">
      <c r="A95" s="74"/>
      <c r="B95" s="74"/>
      <c r="C95" s="19"/>
      <c r="D95" s="19"/>
      <c r="E95" s="30"/>
      <c r="F95" s="31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50"/>
      <c r="T95" s="50"/>
      <c r="U95" s="50"/>
      <c r="V95" s="50"/>
      <c r="W95" s="50"/>
      <c r="X95" s="51"/>
      <c r="Y95" s="51"/>
      <c r="Z95" s="51"/>
      <c r="AA95" s="51"/>
    </row>
    <row r="96" spans="1:27" s="52" customFormat="1" ht="15">
      <c r="A96" s="74"/>
      <c r="B96" s="74"/>
      <c r="C96" s="19"/>
      <c r="D96" s="19"/>
      <c r="E96" s="30"/>
      <c r="F96" s="31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50"/>
      <c r="T96" s="50"/>
      <c r="U96" s="50"/>
      <c r="V96" s="50"/>
      <c r="W96" s="50"/>
      <c r="X96" s="51"/>
      <c r="Y96" s="51"/>
      <c r="Z96" s="51"/>
      <c r="AA96" s="51"/>
    </row>
    <row r="97" spans="1:27" s="52" customFormat="1" ht="15">
      <c r="A97" s="74"/>
      <c r="B97" s="74"/>
      <c r="C97" s="19"/>
      <c r="D97" s="19"/>
      <c r="E97" s="30"/>
      <c r="F97" s="31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50"/>
      <c r="T97" s="50"/>
      <c r="U97" s="50"/>
      <c r="V97" s="50"/>
      <c r="W97" s="50"/>
      <c r="X97" s="51"/>
      <c r="Y97" s="51"/>
      <c r="Z97" s="51"/>
      <c r="AA97" s="51"/>
    </row>
    <row r="98" spans="1:27" s="52" customFormat="1" ht="15">
      <c r="A98" s="74"/>
      <c r="B98" s="74"/>
      <c r="C98" s="19"/>
      <c r="D98" s="19"/>
      <c r="E98" s="30"/>
      <c r="F98" s="31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50"/>
      <c r="T98" s="50"/>
      <c r="U98" s="50"/>
      <c r="V98" s="50"/>
      <c r="W98" s="50"/>
      <c r="X98" s="51"/>
      <c r="Y98" s="51"/>
      <c r="Z98" s="51"/>
      <c r="AA98" s="51"/>
    </row>
    <row r="99" spans="1:27" s="52" customFormat="1" ht="15">
      <c r="A99" s="74"/>
      <c r="B99" s="74"/>
      <c r="C99" s="19"/>
      <c r="D99" s="19"/>
      <c r="E99" s="30"/>
      <c r="F99" s="31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50"/>
      <c r="T99" s="50"/>
      <c r="U99" s="50"/>
      <c r="V99" s="50"/>
      <c r="W99" s="50"/>
      <c r="X99" s="51"/>
      <c r="Y99" s="51"/>
      <c r="Z99" s="51"/>
      <c r="AA99" s="51"/>
    </row>
    <row r="100" spans="1:27" s="52" customFormat="1" ht="15">
      <c r="A100" s="74"/>
      <c r="B100" s="74"/>
      <c r="C100" s="19"/>
      <c r="D100" s="19"/>
      <c r="E100" s="30"/>
      <c r="F100" s="31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50"/>
      <c r="T100" s="50"/>
      <c r="U100" s="50"/>
      <c r="V100" s="50"/>
      <c r="W100" s="50"/>
      <c r="X100" s="51"/>
      <c r="Y100" s="51"/>
      <c r="Z100" s="51"/>
      <c r="AA100" s="51"/>
    </row>
    <row r="101" spans="1:27" s="52" customFormat="1" ht="15">
      <c r="A101" s="74"/>
      <c r="B101" s="74"/>
      <c r="C101" s="19"/>
      <c r="D101" s="19"/>
      <c r="E101" s="30"/>
      <c r="F101" s="31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50"/>
      <c r="T101" s="50"/>
      <c r="U101" s="50"/>
      <c r="V101" s="50"/>
      <c r="W101" s="50"/>
      <c r="X101" s="51"/>
      <c r="Y101" s="51"/>
      <c r="Z101" s="51"/>
      <c r="AA101" s="51"/>
    </row>
    <row r="102" spans="1:27" s="52" customFormat="1" ht="15">
      <c r="A102" s="74"/>
      <c r="B102" s="74"/>
      <c r="C102" s="19"/>
      <c r="D102" s="19"/>
      <c r="E102" s="30"/>
      <c r="F102" s="31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50"/>
      <c r="T102" s="50"/>
      <c r="U102" s="50"/>
      <c r="V102" s="50"/>
      <c r="W102" s="50"/>
      <c r="X102" s="51"/>
      <c r="Y102" s="51"/>
      <c r="Z102" s="51"/>
      <c r="AA102" s="51"/>
    </row>
    <row r="103" spans="1:27" s="52" customFormat="1" ht="15">
      <c r="A103" s="74"/>
      <c r="B103" s="74"/>
      <c r="C103" s="19"/>
      <c r="D103" s="19"/>
      <c r="E103" s="30"/>
      <c r="F103" s="31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50"/>
      <c r="T103" s="50"/>
      <c r="U103" s="50"/>
      <c r="V103" s="50"/>
      <c r="W103" s="50"/>
      <c r="X103" s="51"/>
      <c r="Y103" s="51"/>
      <c r="Z103" s="51"/>
      <c r="AA103" s="51"/>
    </row>
    <row r="104" spans="1:27" s="52" customFormat="1" ht="15">
      <c r="A104" s="74"/>
      <c r="B104" s="74"/>
      <c r="C104" s="19"/>
      <c r="D104" s="19"/>
      <c r="E104" s="30"/>
      <c r="F104" s="31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50"/>
      <c r="T104" s="50"/>
      <c r="U104" s="50"/>
      <c r="V104" s="50"/>
      <c r="W104" s="50"/>
      <c r="X104" s="51"/>
      <c r="Y104" s="51"/>
      <c r="Z104" s="51"/>
      <c r="AA104" s="51"/>
    </row>
    <row r="105" spans="1:27" s="52" customFormat="1" ht="15">
      <c r="A105" s="74"/>
      <c r="B105" s="74"/>
      <c r="C105" s="19"/>
      <c r="D105" s="19"/>
      <c r="E105" s="30"/>
      <c r="F105" s="31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50"/>
      <c r="T105" s="50"/>
      <c r="U105" s="50"/>
      <c r="V105" s="50"/>
      <c r="W105" s="50"/>
      <c r="X105" s="51"/>
      <c r="Y105" s="51"/>
      <c r="Z105" s="51"/>
      <c r="AA105" s="51"/>
    </row>
    <row r="106" spans="1:27" s="52" customFormat="1" ht="15">
      <c r="A106" s="74"/>
      <c r="B106" s="74"/>
      <c r="C106" s="19"/>
      <c r="D106" s="19"/>
      <c r="E106" s="30"/>
      <c r="F106" s="31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50"/>
      <c r="T106" s="50"/>
      <c r="U106" s="50"/>
      <c r="V106" s="50"/>
      <c r="W106" s="50"/>
      <c r="X106" s="51"/>
      <c r="Y106" s="51"/>
      <c r="Z106" s="51"/>
      <c r="AA106" s="51"/>
    </row>
    <row r="107" spans="1:27" s="52" customFormat="1" ht="15">
      <c r="A107" s="74"/>
      <c r="B107" s="74"/>
      <c r="C107" s="19"/>
      <c r="D107" s="19"/>
      <c r="E107" s="30"/>
      <c r="F107" s="31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50"/>
      <c r="T107" s="50"/>
      <c r="U107" s="50"/>
      <c r="V107" s="50"/>
      <c r="W107" s="50"/>
      <c r="X107" s="51"/>
      <c r="Y107" s="51"/>
      <c r="Z107" s="51"/>
      <c r="AA107" s="51"/>
    </row>
    <row r="108" spans="5:18" ht="15">
      <c r="E108" s="30"/>
      <c r="F108" s="31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</row>
    <row r="109" spans="5:18" ht="15">
      <c r="E109" s="30"/>
      <c r="F109" s="31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</row>
    <row r="110" spans="5:18" ht="15">
      <c r="E110" s="30"/>
      <c r="F110" s="31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</row>
    <row r="111" spans="5:18" ht="15">
      <c r="E111" s="30"/>
      <c r="F111" s="31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</row>
    <row r="112" spans="5:18" ht="15">
      <c r="E112" s="30"/>
      <c r="F112" s="31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</row>
    <row r="113" spans="5:18" ht="15">
      <c r="E113" s="30"/>
      <c r="F113" s="31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</row>
    <row r="114" spans="5:18" ht="15">
      <c r="E114" s="30"/>
      <c r="F114" s="31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</row>
    <row r="115" spans="5:18" ht="15">
      <c r="E115" s="30"/>
      <c r="F115" s="31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</row>
    <row r="116" spans="5:18" ht="15">
      <c r="E116" s="30"/>
      <c r="F116" s="31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</row>
    <row r="117" spans="5:18" ht="15">
      <c r="E117" s="30"/>
      <c r="F117" s="31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</row>
    <row r="118" spans="5:18" ht="15">
      <c r="E118" s="30"/>
      <c r="F118" s="31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</row>
    <row r="119" spans="5:18" ht="15">
      <c r="E119" s="30"/>
      <c r="F119" s="31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</row>
    <row r="120" spans="5:18" ht="15">
      <c r="E120" s="30"/>
      <c r="F120" s="31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</row>
    <row r="121" spans="5:18" ht="15">
      <c r="E121" s="30"/>
      <c r="F121" s="31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</row>
    <row r="122" spans="5:18" ht="15">
      <c r="E122" s="30"/>
      <c r="F122" s="31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</row>
    <row r="123" spans="5:18" ht="15">
      <c r="E123" s="30"/>
      <c r="F123" s="30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</row>
    <row r="124" spans="5:18" ht="15">
      <c r="E124" s="30"/>
      <c r="F124" s="30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</row>
    <row r="125" spans="5:18" ht="15">
      <c r="E125" s="30"/>
      <c r="F125" s="30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</row>
    <row r="126" spans="5:18" ht="15">
      <c r="E126" s="30"/>
      <c r="F126" s="30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</row>
  </sheetData>
  <mergeCells count="18">
    <mergeCell ref="P3:P4"/>
    <mergeCell ref="Q3:Q4"/>
    <mergeCell ref="R3:R4"/>
    <mergeCell ref="K3:K4"/>
    <mergeCell ref="L3:L4"/>
    <mergeCell ref="M3:M4"/>
    <mergeCell ref="N3:N4"/>
    <mergeCell ref="O3:O4"/>
    <mergeCell ref="F3:F4"/>
    <mergeCell ref="G3:G4"/>
    <mergeCell ref="H3:H4"/>
    <mergeCell ref="I3:I4"/>
    <mergeCell ref="J3:J4"/>
    <mergeCell ref="E3:E4"/>
    <mergeCell ref="A3:A4"/>
    <mergeCell ref="B3:B4"/>
    <mergeCell ref="C3:C4"/>
    <mergeCell ref="D3:D4"/>
  </mergeCells>
  <printOptions/>
  <pageMargins left="0.3937007874015748" right="0.3937007874015748" top="0.7874015748031497" bottom="0.3937007874015748" header="0.31496062992125984" footer="0"/>
  <pageSetup fitToHeight="5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TTL</cp:lastModifiedBy>
  <cp:lastPrinted>2019-02-14T07:27:40Z</cp:lastPrinted>
  <dcterms:created xsi:type="dcterms:W3CDTF">2018-05-09T06:33:57Z</dcterms:created>
  <dcterms:modified xsi:type="dcterms:W3CDTF">2019-02-14T07:27:42Z</dcterms:modified>
  <cp:category/>
  <cp:version/>
  <cp:contentType/>
  <cp:contentStatus/>
</cp:coreProperties>
</file>