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75" windowHeight="10215" tabRatio="604" firstSheet="1" activeTab="4"/>
  </bookViews>
  <sheets>
    <sheet name="Медвед 2016 (2017-2018)" sheetId="1" r:id="rId1"/>
    <sheet name="Медвед 2017 (2018-2019)" sheetId="2" r:id="rId2"/>
    <sheet name="Медвед 2018 (2019-2021)" sheetId="3" r:id="rId3"/>
    <sheet name="Медвед 2019 (2020-2021)" sheetId="4" r:id="rId4"/>
    <sheet name="Медвед 2020 (2021-2022) " sheetId="5" r:id="rId5"/>
  </sheets>
  <definedNames>
    <definedName name="_xlnm.Print_Titles" localSheetId="0">'Медвед 2016 (2017-2018)'!$5:$5</definedName>
    <definedName name="_xlnm.Print_Titles" localSheetId="1">'Медвед 2017 (2018-2019)'!$5:$5</definedName>
    <definedName name="_xlnm.Print_Titles" localSheetId="2">'Медвед 2018 (2019-2021)'!$5:$5</definedName>
    <definedName name="_xlnm.Print_Titles" localSheetId="3">'Медвед 2019 (2020-2021)'!$5:$5</definedName>
    <definedName name="_xlnm.Print_Titles" localSheetId="4">'Медвед 2020 (2021-2022) '!$5:$5</definedName>
    <definedName name="_xlnm.Print_Area" localSheetId="0">'Медвед 2016 (2017-2018)'!$B$1:$Q$127</definedName>
    <definedName name="_xlnm.Print_Area" localSheetId="1">'Медвед 2017 (2018-2019)'!$B$1:$Q$131</definedName>
    <definedName name="_xlnm.Print_Area" localSheetId="2">'Медвед 2018 (2019-2021)'!$B$1:$R$123</definedName>
    <definedName name="_xlnm.Print_Area" localSheetId="3">'Медвед 2019 (2020-2021)'!$A$1:$R$125</definedName>
    <definedName name="_xlnm.Print_Area" localSheetId="4">'Медвед 2020 (2021-2022) '!$A$1:$R$123</definedName>
  </definedNames>
  <calcPr fullCalcOnLoad="1"/>
</workbook>
</file>

<file path=xl/comments1.xml><?xml version="1.0" encoding="utf-8"?>
<comments xmlns="http://schemas.openxmlformats.org/spreadsheetml/2006/main">
  <authors>
    <author>Mironovv</author>
  </authors>
  <commentList>
    <comment ref="S15" authorId="0">
      <text>
        <r>
          <rPr>
            <b/>
            <sz val="14"/>
            <rFont val="Verdana"/>
            <family val="2"/>
          </rPr>
          <t>Mironovv:</t>
        </r>
        <r>
          <rPr>
            <sz val="14"/>
            <rFont val="Verdan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14"/>
            <rFont val="Verdana"/>
            <family val="2"/>
          </rPr>
          <t>ии с определением коэф. для птиц ЗМУ</t>
        </r>
      </text>
    </comment>
    <comment ref="T15" authorId="0">
      <text>
        <r>
          <rPr>
            <b/>
            <sz val="14"/>
            <rFont val="Verdana"/>
            <family val="2"/>
          </rPr>
          <t>Mironovv:</t>
        </r>
        <r>
          <rPr>
            <sz val="14"/>
            <rFont val="Verdana"/>
            <family val="2"/>
          </rPr>
          <t xml:space="preserve">
коэф. Пригодности площади обитания 10900/46246 тыс га =0,235696</t>
        </r>
      </text>
    </comment>
  </commentList>
</comments>
</file>

<file path=xl/comments2.xml><?xml version="1.0" encoding="utf-8"?>
<comments xmlns="http://schemas.openxmlformats.org/spreadsheetml/2006/main">
  <authors>
    <author>Mironovv</author>
  </authors>
  <commentList>
    <comment ref="S15" authorId="0">
      <text>
        <r>
          <rPr>
            <b/>
            <sz val="14"/>
            <rFont val="Verdana"/>
            <family val="2"/>
          </rPr>
          <t>Mironovv:</t>
        </r>
        <r>
          <rPr>
            <sz val="14"/>
            <rFont val="Verdan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14"/>
            <rFont val="Verdana"/>
            <family val="2"/>
          </rPr>
          <t>ии с определением коэф. для птиц ЗМУ</t>
        </r>
      </text>
    </comment>
    <comment ref="T15" authorId="0">
      <text>
        <r>
          <rPr>
            <b/>
            <sz val="14"/>
            <rFont val="Verdana"/>
            <family val="2"/>
          </rPr>
          <t>Mironovv:</t>
        </r>
        <r>
          <rPr>
            <sz val="14"/>
            <rFont val="Verdana"/>
            <family val="2"/>
          </rPr>
          <t xml:space="preserve">
коэф. Пригодности площади обитания 10900/46246 тыс га =0,235696</t>
        </r>
      </text>
    </comment>
  </commentList>
</comments>
</file>

<file path=xl/comments3.xml><?xml version="1.0" encoding="utf-8"?>
<comments xmlns="http://schemas.openxmlformats.org/spreadsheetml/2006/main">
  <authors>
    <author>Mironovv</author>
  </authors>
  <commentList>
    <comment ref="T15" authorId="0">
      <text>
        <r>
          <rPr>
            <b/>
            <sz val="14"/>
            <rFont val="Verdana"/>
            <family val="2"/>
          </rPr>
          <t>Mironovv:</t>
        </r>
        <r>
          <rPr>
            <sz val="14"/>
            <rFont val="Verdan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14"/>
            <rFont val="Verdana"/>
            <family val="2"/>
          </rPr>
          <t>ии с определением коэф. для птиц ЗМУ</t>
        </r>
      </text>
    </comment>
    <comment ref="U15" authorId="0">
      <text>
        <r>
          <rPr>
            <b/>
            <sz val="14"/>
            <rFont val="Verdana"/>
            <family val="2"/>
          </rPr>
          <t>Mironovv:</t>
        </r>
        <r>
          <rPr>
            <sz val="14"/>
            <rFont val="Verdana"/>
            <family val="2"/>
          </rPr>
          <t xml:space="preserve">
коэф. Пригодности площади обитания 10637/46246 тыс га =0,23000</t>
        </r>
      </text>
    </comment>
  </commentList>
</comments>
</file>

<file path=xl/comments4.xml><?xml version="1.0" encoding="utf-8"?>
<comments xmlns="http://schemas.openxmlformats.org/spreadsheetml/2006/main">
  <authors>
    <author>Mironovv</author>
    <author>Антипов Александр Александрович</author>
  </authors>
  <commentList>
    <comment ref="T18" authorId="0">
      <text>
        <r>
          <rPr>
            <b/>
            <sz val="14"/>
            <rFont val="Verdana"/>
            <family val="2"/>
          </rPr>
          <t>Mironovv:</t>
        </r>
        <r>
          <rPr>
            <sz val="14"/>
            <rFont val="Verdan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14"/>
            <rFont val="Verdana"/>
            <family val="2"/>
          </rPr>
          <t>ии с определением коэф. для птиц ЗМУ</t>
        </r>
      </text>
    </comment>
    <comment ref="U18" authorId="0">
      <text>
        <r>
          <rPr>
            <b/>
            <sz val="14"/>
            <rFont val="Verdana"/>
            <family val="2"/>
          </rPr>
          <t>Mironovv:</t>
        </r>
        <r>
          <rPr>
            <sz val="14"/>
            <rFont val="Verdana"/>
            <family val="2"/>
          </rPr>
          <t xml:space="preserve">
коэф. Пригодности площади обитания 10637/46246 тыс га =0,23000</t>
        </r>
      </text>
    </comment>
    <comment ref="B7" authorId="1">
      <text>
        <r>
          <rPr>
            <b/>
            <sz val="12"/>
            <rFont val="Verdana"/>
            <family val="2"/>
          </rPr>
          <t>Антипов Александр Александрович:</t>
        </r>
        <r>
          <rPr>
            <sz val="12"/>
            <rFont val="Verdan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Verdana"/>
            <family val="2"/>
          </rPr>
          <t>Жёлтым цветом выделены участки, переданные на основаниии долгосрочных лицензий</t>
        </r>
      </text>
    </comment>
  </commentList>
</comments>
</file>

<file path=xl/comments5.xml><?xml version="1.0" encoding="utf-8"?>
<comments xmlns="http://schemas.openxmlformats.org/spreadsheetml/2006/main">
  <authors>
    <author>Антипов Александр Александрович</author>
    <author>Mironovv</author>
  </authors>
  <commentList>
    <comment ref="B7" authorId="0">
      <text>
        <r>
          <rPr>
            <b/>
            <sz val="12"/>
            <rFont val="Verdana"/>
            <family val="2"/>
          </rPr>
          <t>Антипов Александр Александрович:</t>
        </r>
        <r>
          <rPr>
            <sz val="12"/>
            <rFont val="Verdan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Verdana"/>
            <family val="2"/>
          </rPr>
          <t>Жёлтым цветом выделены участки, переданные на основаниии долгосрочных лицензий</t>
        </r>
      </text>
    </comment>
    <comment ref="T18" authorId="1">
      <text>
        <r>
          <rPr>
            <b/>
            <sz val="14"/>
            <rFont val="Verdana"/>
            <family val="2"/>
          </rPr>
          <t>Mironovv:</t>
        </r>
        <r>
          <rPr>
            <sz val="14"/>
            <rFont val="Verdan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14"/>
            <rFont val="Verdana"/>
            <family val="2"/>
          </rPr>
          <t>ии с определением коэф. для птиц ЗМУ</t>
        </r>
      </text>
    </comment>
    <comment ref="U18" authorId="1">
      <text>
        <r>
          <rPr>
            <b/>
            <sz val="14"/>
            <rFont val="Verdana"/>
            <family val="2"/>
          </rPr>
          <t>Mironovv:</t>
        </r>
        <r>
          <rPr>
            <sz val="14"/>
            <rFont val="Verdana"/>
            <family val="2"/>
          </rPr>
          <t xml:space="preserve">
коэф. Пригодности площади обитания 10637/46246 тыс га =0,23000</t>
        </r>
      </text>
    </comment>
  </commentList>
</comments>
</file>

<file path=xl/sharedStrings.xml><?xml version="1.0" encoding="utf-8"?>
<sst xmlns="http://schemas.openxmlformats.org/spreadsheetml/2006/main" count="1235" uniqueCount="561">
  <si>
    <t xml:space="preserve">Наименование охотпользователей, участков охотугодий </t>
  </si>
  <si>
    <t>Сроки проведения учета</t>
  </si>
  <si>
    <t>Количество пройденных маршрутов</t>
  </si>
  <si>
    <t xml:space="preserve">Число учтенных следов </t>
  </si>
  <si>
    <t xml:space="preserve">Число свежих следов </t>
  </si>
  <si>
    <t xml:space="preserve">Число визуальных встреч без промеров следов </t>
  </si>
  <si>
    <t>Относительный показатель учета</t>
  </si>
  <si>
    <t>Численность особей</t>
  </si>
  <si>
    <t>Допустимо к добыче особей   (15%)</t>
  </si>
  <si>
    <t>ООО "Прибрежная рыболовная компания"</t>
  </si>
  <si>
    <t>ИП Тимофеенко</t>
  </si>
  <si>
    <t>ИП Гарифулин С.А.</t>
  </si>
  <si>
    <t>ОДУ Тенькинского района</t>
  </si>
  <si>
    <t>ООО "Кулу" участок №-3 "Буксунда"</t>
  </si>
  <si>
    <t>ООО "Усть-Магаданский рыбозавод", участок № 2  "Мельдек"</t>
  </si>
  <si>
    <t>РОМН "Каньон"</t>
  </si>
  <si>
    <t>ООПТ заказник "Омолонский"</t>
  </si>
  <si>
    <t>Заказник "Хинике"</t>
  </si>
  <si>
    <t>Заказник «Тайгонос».</t>
  </si>
  <si>
    <t>Итого по области:</t>
  </si>
  <si>
    <t>Число пересечений принятых к обработке</t>
  </si>
  <si>
    <t>ООО "ПрофМонтажСтрой-С", участок  "р.Русская (Омолонская)"</t>
  </si>
  <si>
    <t xml:space="preserve">ООО  "СеверСпецТранс"         участок "Марат"                               </t>
  </si>
  <si>
    <t>РОМН    "Махаянга"</t>
  </si>
  <si>
    <t>ИП Пинчук В.Б.                        участок  "Нелькоба"</t>
  </si>
  <si>
    <t>ООО   "Бахапча"</t>
  </si>
  <si>
    <t>РОМН  "Аситкан"</t>
  </si>
  <si>
    <t>ООО "Восточный рубеж"         участок "Мадаун"</t>
  </si>
  <si>
    <t>ООО "Маглан-Сервис"            участок "Холоткан"</t>
  </si>
  <si>
    <t xml:space="preserve">МООО "ООиР, " участок  " Хасынский" </t>
  </si>
  <si>
    <t>ОДУ р.Талая,   р.лев. Хета,  р. Тенкели</t>
  </si>
  <si>
    <t xml:space="preserve">МООО "ООиР", участок "Кулу" </t>
  </si>
  <si>
    <t>ООО "Рыбная компания"участок  №1  Кананыга</t>
  </si>
  <si>
    <t>ООО "Рыбная компания"участок  №2  Коркодон</t>
  </si>
  <si>
    <t xml:space="preserve">  ООО "Кулу" участок № 4 "Наяхан" </t>
  </si>
  <si>
    <t xml:space="preserve">ООО "Кулу" участок "Широкая" </t>
  </si>
  <si>
    <t>ООО "Колыма Трэвел"            участок "Омолон"</t>
  </si>
  <si>
    <t>ООО "Колыма Трэвел"            участок  "Кегали"</t>
  </si>
  <si>
    <t>РОМН  "Гижига"  участок  "Ахавеем"</t>
  </si>
  <si>
    <t>РОМН  "Гижига"участок    "Хивач"</t>
  </si>
  <si>
    <t>МООО"ООиР"  участок "Сусуманский"</t>
  </si>
  <si>
    <t>РОМН   "Учак"</t>
  </si>
  <si>
    <t>ООО "Кривбасс"участок "Сусуманский"</t>
  </si>
  <si>
    <t>МООО"ООиР"  участок  "Ягоднинский"</t>
  </si>
  <si>
    <t>МООО "ООиР"  участок "Ороекско-Глухаринный-1"</t>
  </si>
  <si>
    <t>МООО "ООиР" участок "Ороекско-Глухаринный-2"</t>
  </si>
  <si>
    <t>МООО "ООиР"  участок  "Омолонский"</t>
  </si>
  <si>
    <t>МООО "ООиР" участок  "Сеймчанский"</t>
  </si>
  <si>
    <t>ИП Федюшин Р.Г.</t>
  </si>
  <si>
    <t>РОМН "Балыгычан"</t>
  </si>
  <si>
    <t xml:space="preserve">МООО "ООиР", участок "Детрин"" </t>
  </si>
  <si>
    <t>ООО "Кривбасс" участок  "Ягоднинский"</t>
  </si>
  <si>
    <t>ООО "МиС"</t>
  </si>
  <si>
    <t>ООО "Экспедиция -Тур" участок "Вилига"</t>
  </si>
  <si>
    <t>ОДУ Омсукчанского района</t>
  </si>
  <si>
    <t>ОДУ Сусуманского района</t>
  </si>
  <si>
    <t>ООО "Северо-восток Сервис" участок  № 3 Средняя</t>
  </si>
  <si>
    <t>10.07.-01.08.15</t>
  </si>
  <si>
    <t xml:space="preserve"> </t>
  </si>
  <si>
    <t>11.07.-22.07.16</t>
  </si>
  <si>
    <t>03.07.-08.07.16</t>
  </si>
  <si>
    <t>02.07.-09.07.16</t>
  </si>
  <si>
    <t>09.07.-13.07.16</t>
  </si>
  <si>
    <t>02.07.-07.07.16</t>
  </si>
  <si>
    <t>ОДУ участок р. Халанчига - р. Студёная</t>
  </si>
  <si>
    <t>ООО "Кэй Эм Машинери"</t>
  </si>
  <si>
    <t>14.07-20.07.16</t>
  </si>
  <si>
    <t>10.07-22.07.16</t>
  </si>
  <si>
    <t>10.07-20.07.16</t>
  </si>
  <si>
    <t>05.07-25.07.16</t>
  </si>
  <si>
    <t>ИП Гарбуз</t>
  </si>
  <si>
    <t>14.07.-18.07.16</t>
  </si>
  <si>
    <t>ООО "СпецСервис"</t>
  </si>
  <si>
    <t>06.07.-12.07.16</t>
  </si>
  <si>
    <t>16.07.-24.07.16</t>
  </si>
  <si>
    <t>25.07-26.07.16</t>
  </si>
  <si>
    <t>16.07-18.07.16</t>
  </si>
  <si>
    <t>21.07-23.07.16</t>
  </si>
  <si>
    <t>10.07-11.07.16</t>
  </si>
  <si>
    <t xml:space="preserve">  </t>
  </si>
  <si>
    <t>ООО "Дрофа" участок р. Дегдекан</t>
  </si>
  <si>
    <t xml:space="preserve"> ООО "Северо-восток Сервис" участок №2  р.Сиглан.</t>
  </si>
  <si>
    <t xml:space="preserve">ОДУ участок  Момолтыкис,Сеймкан,Яна, Налтай. </t>
  </si>
  <si>
    <t>ОДУ участок  р. Яма,-р. Алут .</t>
  </si>
  <si>
    <t>ОДУ участок р.Ланковая - р. Дулакан</t>
  </si>
  <si>
    <t>ОДУ  участок  "р. Сиглан- р. Буочах"</t>
  </si>
  <si>
    <t>ОДУ верх. р.Арбутла , р.Гатчан,р. Марьякан</t>
  </si>
  <si>
    <t>ОДУ р. Хиники</t>
  </si>
  <si>
    <t>ИП Гончаренко</t>
  </si>
  <si>
    <t>Итого по городскому округу:</t>
  </si>
  <si>
    <t>ООО «Тайга» участок №1 "р. Кильгана"</t>
  </si>
  <si>
    <t>ООО «Тайга» участок   №2 "р. Семейная"</t>
  </si>
  <si>
    <t>ООО "Омсукчан-Транстехснаб" уч. "р.Эврика"</t>
  </si>
  <si>
    <t>ООО "Омсукчан-Транстехснаб" уч "р. Тап"</t>
  </si>
  <si>
    <t>ОДУ уч. "р.Коркодон-р. Монхайды"</t>
  </si>
  <si>
    <t>ОДУ "р. Алы_Юрях,р. Булун, р.Токур-Юрях"</t>
  </si>
  <si>
    <t>ОДУ уч. "р. Б.Столбовая-р. Ярходон"</t>
  </si>
  <si>
    <t>ОДУ уч."р.Белая ночь, р.Колыма, р. Бургали"</t>
  </si>
  <si>
    <t>ОДУ уч. "р.Сугой-р.Мутная"</t>
  </si>
  <si>
    <t>СМУП "Фактория Кадар"</t>
  </si>
  <si>
    <t>ОДУ Ягоднинского городского округа</t>
  </si>
  <si>
    <t>ООО "Луч"</t>
  </si>
  <si>
    <t>ЗАО "Колымская россыпь"</t>
  </si>
  <si>
    <t>ООО "Кедон"</t>
  </si>
  <si>
    <t>ИП Наумкина</t>
  </si>
  <si>
    <t xml:space="preserve"> ОДУ Северо-Эвенского городского округа </t>
  </si>
  <si>
    <t>ООО "Дрофа" участок Вавачун</t>
  </si>
  <si>
    <t>ООО "Практик К" уч. р. Таватум</t>
  </si>
  <si>
    <t>17.07-18.07.16</t>
  </si>
  <si>
    <t>14.07-29.07.16</t>
  </si>
  <si>
    <t>16.07-23.07.16</t>
  </si>
  <si>
    <t>28.07-31.07.16</t>
  </si>
  <si>
    <t>12.07-17.07.16</t>
  </si>
  <si>
    <t>21.07-25.07.16</t>
  </si>
  <si>
    <t>10.07-15.07.16</t>
  </si>
  <si>
    <t>22.07-24.07.16</t>
  </si>
  <si>
    <t>20.07-23.07.16</t>
  </si>
  <si>
    <t>23.07-04.08.16</t>
  </si>
  <si>
    <t>04.07.-31.07.16</t>
  </si>
  <si>
    <t>21.07.-27.07.16</t>
  </si>
  <si>
    <t>25.07-27.07.16</t>
  </si>
  <si>
    <t>25.07-30.07.16</t>
  </si>
  <si>
    <t>26.07.-30.07.16</t>
  </si>
  <si>
    <t>16.07.-17.07.16</t>
  </si>
  <si>
    <t>20.07-21.07.16</t>
  </si>
  <si>
    <t>ООО "Магагаданскаяч Грузовая Траспортная Компания"</t>
  </si>
  <si>
    <t xml:space="preserve">Итого на территории угодий           </t>
  </si>
  <si>
    <t>23.07-24.07.16</t>
  </si>
  <si>
    <t>23.07-25.07.16</t>
  </si>
  <si>
    <t>28.07-30.08.16</t>
  </si>
  <si>
    <t>24.07-25.07.16</t>
  </si>
  <si>
    <t>18.07-19.07.17</t>
  </si>
  <si>
    <t>13.07-17.07.17</t>
  </si>
  <si>
    <t>15.07-16.07.17</t>
  </si>
  <si>
    <t>11.07-25.07.17</t>
  </si>
  <si>
    <t>10.07-12.07.17</t>
  </si>
  <si>
    <t>21.06-07.08.17</t>
  </si>
  <si>
    <t>23.07-25.07.17</t>
  </si>
  <si>
    <t>ЗАО "Колымская россыпь" участок "Интриган"</t>
  </si>
  <si>
    <t>08.07.-11.07.2017</t>
  </si>
  <si>
    <t>16.07-18.07.17</t>
  </si>
  <si>
    <t>15.07-17.07.17</t>
  </si>
  <si>
    <t>01.07.-28.07.17</t>
  </si>
  <si>
    <t>13.07.-24.07.17</t>
  </si>
  <si>
    <t>01.07.-06.07.17</t>
  </si>
  <si>
    <t>08.07.-10.07.17</t>
  </si>
  <si>
    <t>18.07.-20.07.17</t>
  </si>
  <si>
    <t>05.08-14.08.17</t>
  </si>
  <si>
    <t>05.08-12.08.17</t>
  </si>
  <si>
    <t>12.07.-22.07.17</t>
  </si>
  <si>
    <t>10.07-30.07.17</t>
  </si>
  <si>
    <t>10.07-25.07.17</t>
  </si>
  <si>
    <t>06.06-15.06.17</t>
  </si>
  <si>
    <t>10.07-17.07.17</t>
  </si>
  <si>
    <t>12.07-20.07.17</t>
  </si>
  <si>
    <t>11.07-20.07.17</t>
  </si>
  <si>
    <t>10.07-24.07.17</t>
  </si>
  <si>
    <t>01.07-30.07.17</t>
  </si>
  <si>
    <t>05.07-16.07.17</t>
  </si>
  <si>
    <t>ИП Телегин</t>
  </si>
  <si>
    <t>15.07.-16.07.17</t>
  </si>
  <si>
    <t>ИП Гогитаури</t>
  </si>
  <si>
    <t>01.07.-19.07.17</t>
  </si>
  <si>
    <t>22.07-25.07.17</t>
  </si>
  <si>
    <t>04.07-14.07.17</t>
  </si>
  <si>
    <t>ОДУ участок "р. Налтай"</t>
  </si>
  <si>
    <t>ОДУ участок "р. Правая Яна"</t>
  </si>
  <si>
    <t>01.07.-09.07.17</t>
  </si>
  <si>
    <t>17.07-19.07.17</t>
  </si>
  <si>
    <t>13.07-15.07.17</t>
  </si>
  <si>
    <t>01.07.-16.07.17</t>
  </si>
  <si>
    <t>21.07-25.07.17</t>
  </si>
  <si>
    <t>10.07-15.07.17</t>
  </si>
  <si>
    <t>21.07-26.07.17</t>
  </si>
  <si>
    <t>16.07-26.07.17</t>
  </si>
  <si>
    <t>04.07.-19.07.17</t>
  </si>
  <si>
    <t>14.07.-19.07.17</t>
  </si>
  <si>
    <t>ОДУ участок р.Ланковая - р. Абрамчик</t>
  </si>
  <si>
    <t xml:space="preserve">ОДУ участок р. Момолтыкис, р.Сеймкан, р. Хольчан </t>
  </si>
  <si>
    <t>ОДУ участок  р. Яма,-р. Тоб .</t>
  </si>
  <si>
    <t>20.07-30.07.17</t>
  </si>
  <si>
    <t>23.07-24.07.17</t>
  </si>
  <si>
    <t>28.07-30.08.17</t>
  </si>
  <si>
    <t>24.07-25.07.17</t>
  </si>
  <si>
    <t>26.07-28.07.17</t>
  </si>
  <si>
    <t>14.07.-17.07.17</t>
  </si>
  <si>
    <t>22.07-30.07.17</t>
  </si>
  <si>
    <t>23.07.-31.07.17</t>
  </si>
  <si>
    <t>19.07-24.07.17</t>
  </si>
  <si>
    <t>10.07-14.07.17</t>
  </si>
  <si>
    <t>14.07-15.07.17</t>
  </si>
  <si>
    <t>18.07-20.07.17</t>
  </si>
  <si>
    <t>22.07-23.07.17</t>
  </si>
  <si>
    <t>18.07-25.07.17</t>
  </si>
  <si>
    <t>01.07.-09.07.15</t>
  </si>
  <si>
    <t>ОДУ участок "верх. р.Арбутла "</t>
  </si>
  <si>
    <t>ОДУ участок  "р.Гатчан"</t>
  </si>
  <si>
    <t>14.07-17.07.2017</t>
  </si>
  <si>
    <t>14.07.-18.07.17</t>
  </si>
  <si>
    <t>ОДУ участок "р. Бургагылкан-р. Чистый"</t>
  </si>
  <si>
    <t>26.07-27.07.17</t>
  </si>
  <si>
    <t>ООО "Ясачная" ("Луч")</t>
  </si>
  <si>
    <t>25.07-26.07.2018</t>
  </si>
  <si>
    <t>21.07-25.07.2018</t>
  </si>
  <si>
    <t>10.07-16.07.2018</t>
  </si>
  <si>
    <t>02.07-29.07.2018</t>
  </si>
  <si>
    <t>03.07-11.07.2018</t>
  </si>
  <si>
    <t>07.07-13.07.2018</t>
  </si>
  <si>
    <t>17.07-19.07.2018</t>
  </si>
  <si>
    <t>15.07-01.08.2018</t>
  </si>
  <si>
    <t>28.07-31.07.2018</t>
  </si>
  <si>
    <t>ОДУ Хасынского г.о</t>
  </si>
  <si>
    <t>ОДУ Тенькинского г.о</t>
  </si>
  <si>
    <t>АО "Колымская россыпь" участок "Интриган"</t>
  </si>
  <si>
    <t>ООО «Тайга-Экстрим» участок №1 "р. Кильгана"</t>
  </si>
  <si>
    <t>ООО «Тайга-Экстрим» участок   №2 "р. Семейная"</t>
  </si>
  <si>
    <t>АО "Колымская россыпь" уч.Пареньский</t>
  </si>
  <si>
    <t>ООО "Магагаданская Грузовая Траспортная Компания"</t>
  </si>
  <si>
    <t>24.07.-29.07.2018</t>
  </si>
  <si>
    <t>14.07-22.07.2018</t>
  </si>
  <si>
    <t>14.07-16.07.2018</t>
  </si>
  <si>
    <t>21.07-22.07.2018</t>
  </si>
  <si>
    <t>10.05-23.05.2018</t>
  </si>
  <si>
    <t>16.07-31.07.2018</t>
  </si>
  <si>
    <t>10.07-1.08.2018</t>
  </si>
  <si>
    <t>10.07.-23.07.2018</t>
  </si>
  <si>
    <t>10.07-24.07.2018</t>
  </si>
  <si>
    <t>20.07-02.08.2018</t>
  </si>
  <si>
    <t>13.07-15.07.2018</t>
  </si>
  <si>
    <t>08.07-23.07.2018</t>
  </si>
  <si>
    <t>14.07-17.07.18</t>
  </si>
  <si>
    <t>23.07-28.07.2018</t>
  </si>
  <si>
    <t>28.07-30.07.2018</t>
  </si>
  <si>
    <t>24.07-25.07.2018</t>
  </si>
  <si>
    <t>ОДУ участок Вавачун</t>
  </si>
  <si>
    <t>ОДУ  участок"Махаянга"</t>
  </si>
  <si>
    <t>09.07-12.07.2018</t>
  </si>
  <si>
    <t>11.07-13.07.2018</t>
  </si>
  <si>
    <t>25.07-27.07.2018</t>
  </si>
  <si>
    <t>10.07-12.07.2018</t>
  </si>
  <si>
    <t>15.07-18.07.2018</t>
  </si>
  <si>
    <t>22.07-25.07.2018</t>
  </si>
  <si>
    <t>22.07-27.07.2018</t>
  </si>
  <si>
    <t>03.07-06.07.2018</t>
  </si>
  <si>
    <t>14.07-20.07.2018</t>
  </si>
  <si>
    <t>16.07-17.07.2018</t>
  </si>
  <si>
    <t>ООО "Игака"         участок "Мадаун"</t>
  </si>
  <si>
    <t>ООО "Туманы" ("Усть-Магаданский рыбозавод"), участок № 2  "Мельдек"</t>
  </si>
  <si>
    <t>ООО Туристическая компания "Север"</t>
  </si>
  <si>
    <t>АО "Колымская россыпь" уч.Омулевка</t>
  </si>
  <si>
    <t>10.07-20.07.2018</t>
  </si>
  <si>
    <t xml:space="preserve">05.07.-25.07.2018 </t>
  </si>
  <si>
    <t xml:space="preserve">08.07-10.07.2018 </t>
  </si>
  <si>
    <t xml:space="preserve">18.07-20.07.2018 </t>
  </si>
  <si>
    <t>18.07-28.07.2018</t>
  </si>
  <si>
    <t>18.07-25.07.2018</t>
  </si>
  <si>
    <t>15.07-25.07.2018</t>
  </si>
  <si>
    <t>20.07-27.07.2018</t>
  </si>
  <si>
    <t>12.07-22.07.2018</t>
  </si>
  <si>
    <t>21.07-26.07.2018</t>
  </si>
  <si>
    <t>20.07-25.07.2018</t>
  </si>
  <si>
    <t>18.07-23.07.2018</t>
  </si>
  <si>
    <t>10.07-15.07.2018</t>
  </si>
  <si>
    <t>20.07-21.07.2018</t>
  </si>
  <si>
    <t>16.07-18.07.2018</t>
  </si>
  <si>
    <t>06.07-11.07.2018</t>
  </si>
  <si>
    <t>08.07-12.07.2018</t>
  </si>
  <si>
    <t>11.07-26.07.2018</t>
  </si>
  <si>
    <t>ОДУ уч. "р.Балыгычан-р.Сугой-р.Мутная"</t>
  </si>
  <si>
    <t>28.07-30.07.20218</t>
  </si>
  <si>
    <t>ОДУ участок "р. Марьякан"</t>
  </si>
  <si>
    <t>Общая площадь участка, тыс. га.</t>
  </si>
  <si>
    <t>Плотность особей на участке</t>
  </si>
  <si>
    <t>12.07-18.07.2018</t>
  </si>
  <si>
    <t>12.07-16.07.2018</t>
  </si>
  <si>
    <t>Учет бурого медведя в 2018 году</t>
  </si>
  <si>
    <t>Площадь угодий летней концентрации вида, тыс. га.</t>
  </si>
  <si>
    <t>Плотность особей на площади угодий  летней концентрации вида, особей/тыс.га</t>
  </si>
  <si>
    <t>22.07-28.07.2018</t>
  </si>
  <si>
    <t>Сводная ведомость результатов проведения учетных работ по определению численности бурого медведя в 2019 году на территории Магаданской области</t>
  </si>
  <si>
    <t>26.07.2019г.</t>
  </si>
  <si>
    <t>22.07.2019г.</t>
  </si>
  <si>
    <t>Не соответствует методическим требованиям</t>
  </si>
  <si>
    <t>№п/н</t>
  </si>
  <si>
    <t>Сводная ведомость результатов проведения учетных работ по определению численности бурого медведя в 2018 году
 на территории Магаданской области</t>
  </si>
  <si>
    <t>Предлагаемая к установлению квота изъятия,
особей</t>
  </si>
  <si>
    <r>
      <t xml:space="preserve">Пересчетный коэффицент    </t>
    </r>
    <r>
      <rPr>
        <b/>
        <sz val="14"/>
        <rFont val="Verdana"/>
        <family val="2"/>
      </rPr>
      <t>0,83</t>
    </r>
    <r>
      <rPr>
        <sz val="14"/>
        <rFont val="Verdana"/>
        <family val="2"/>
      </rPr>
      <t xml:space="preserve">                                                        Коэффицент площади угодий летней концетрации медведей    </t>
    </r>
    <r>
      <rPr>
        <b/>
        <sz val="14"/>
        <rFont val="Verdana"/>
        <family val="2"/>
      </rPr>
      <t>0,23</t>
    </r>
  </si>
  <si>
    <t>ООПТ Заказник «Тайгонос»</t>
  </si>
  <si>
    <t xml:space="preserve">МООО «ООиР», участок «Хасынский» </t>
  </si>
  <si>
    <t>ОДОУ Ягоднинского городского округа</t>
  </si>
  <si>
    <t xml:space="preserve">МООО «ООиР», участок «Кулу» </t>
  </si>
  <si>
    <t xml:space="preserve">МООО «ООиР», участок «Детрин»  </t>
  </si>
  <si>
    <t xml:space="preserve">ООО «Игака», участок «Мадаун» </t>
  </si>
  <si>
    <t xml:space="preserve">ООО «МиС» </t>
  </si>
  <si>
    <t>ООО «Кэй Эм Машинери»</t>
  </si>
  <si>
    <t xml:space="preserve">ООО Туристическая компания «Север» </t>
  </si>
  <si>
    <t xml:space="preserve">ИП Пинчук В.Б., участок «Нелькоба» </t>
  </si>
  <si>
    <t>ИП Гончаренко С.А.</t>
  </si>
  <si>
    <t>ООО «Ясачная» («Луч»)</t>
  </si>
  <si>
    <t>ООПТ Заказник «Хинике»</t>
  </si>
  <si>
    <t>МООО «ООиР», участок «Ягоднинский»</t>
  </si>
  <si>
    <t xml:space="preserve">ООО «Бахапча» </t>
  </si>
  <si>
    <t>ООО «Туманы» («Усть-Магаданский рыбозавод»), участок № 2 «Мельдек»</t>
  </si>
  <si>
    <t>ООО «Омсукчан-Транстехснаб», участок «р. Тап»</t>
  </si>
  <si>
    <t>ООО «Омсукчан-Транстехснаб», участок «р. Эврика»</t>
  </si>
  <si>
    <t>РОМН «Каньон»</t>
  </si>
  <si>
    <t xml:space="preserve">ООО «Кулу», участок № 4 «Наяхан» </t>
  </si>
  <si>
    <t>ООО «Кедон»</t>
  </si>
  <si>
    <t>РОКМНС «Гижига», участок «Ахавеем»</t>
  </si>
  <si>
    <t xml:space="preserve">ОДОУ Северо-Эвенского городского округа </t>
  </si>
  <si>
    <t>14.07.2019-17.07.2019</t>
  </si>
  <si>
    <t>ООО «Колыма Трэвел», участок «Омолон»</t>
  </si>
  <si>
    <t>РОКМНС «Учак»</t>
  </si>
  <si>
    <t>РОКМНС «Гижига», участок «Хивач»</t>
  </si>
  <si>
    <t>ООО «Колыма Трэвел», участок «Кегали»</t>
  </si>
  <si>
    <t>ООПТ Заказник «Одян»</t>
  </si>
  <si>
    <t>ООПТ Заказник «Малкачанская Тундра»</t>
  </si>
  <si>
    <t>ООПТ Заказник «Кавинская Долина»</t>
  </si>
  <si>
    <t>ОДОУ, участок «р. Гатчан»</t>
  </si>
  <si>
    <t>ОДОУ, участок «р. Марьякан»</t>
  </si>
  <si>
    <t>ОДОУ, участок «р. Правая Яна — р. Дегдекан — р. Налтай»</t>
  </si>
  <si>
    <t>ОДОУ, участок «руч. Переволочный (Аситкан)»</t>
  </si>
  <si>
    <t>ОДОУ, участок «р. Сивуч»</t>
  </si>
  <si>
    <t>ИП Топалов «Фактория Таёжная»</t>
  </si>
  <si>
    <t>ИП Телегин Н.Б.</t>
  </si>
  <si>
    <t>ИП Гогитаури Р.В.</t>
  </si>
  <si>
    <t>ИП Гарбуз А.Ю.</t>
  </si>
  <si>
    <t>РОКМН «Екчен»</t>
  </si>
  <si>
    <t>ООО «Прибрежная рыболовная компания»</t>
  </si>
  <si>
    <t>ООО «Колыма-Трэвел»,
участок №2 «Шкипера»</t>
  </si>
  <si>
    <t>ООО «Колыма-Трэвел»,
участок №1 «Нараули»</t>
  </si>
  <si>
    <t>ООО «СпецСервис»</t>
  </si>
  <si>
    <t>ООО «Тахтоямск»</t>
  </si>
  <si>
    <t xml:space="preserve">ООО «Кулу», участок «Пьягина» </t>
  </si>
  <si>
    <t xml:space="preserve">ООО «Кулу», участок «Наслачан» </t>
  </si>
  <si>
    <t>МООО «Хурэн», участок  №1</t>
  </si>
  <si>
    <t>МООО "Хурэн», участок  №2</t>
  </si>
  <si>
    <t>МООО "Хурэн», участок  №3</t>
  </si>
  <si>
    <t>МООО «ООиР», участок «Прибрежный»</t>
  </si>
  <si>
    <t>МООО «ООиР», 
участок «Ольско-Танонский»</t>
  </si>
  <si>
    <t>МООО «ООиР», участок «Верхнеянский»</t>
  </si>
  <si>
    <t>ООО «Экспедиция-Тур»,
участок «о. Завьялова»</t>
  </si>
  <si>
    <t>ОДОУ Омсукчанского городского округа</t>
  </si>
  <si>
    <t>ОДОУ Сусуманского городского округа</t>
  </si>
  <si>
    <t>ОДОУ Тенькинского городского округа</t>
  </si>
  <si>
    <t>ОДОУ Хасынского городского округа</t>
  </si>
  <si>
    <t>ОДОУ, участок «р. Яма — р. Лев. Буюнда — верх. р. Арбутла»</t>
  </si>
  <si>
    <t>02.07.2019 - 05.07.2019</t>
  </si>
  <si>
    <t>05.07.2019 - 11.07.2019</t>
  </si>
  <si>
    <t>01.07.2019 - 12.07.2019</t>
  </si>
  <si>
    <t xml:space="preserve">06.07.2019 - 08.07.2019 </t>
  </si>
  <si>
    <t xml:space="preserve">10.07.2019 - 12.07.2019 </t>
  </si>
  <si>
    <t>15.07.2019 - 16.07.2019</t>
  </si>
  <si>
    <t>18.07.2019 - 20.07.2019</t>
  </si>
  <si>
    <t>11.07.2019 - 14.07.2019</t>
  </si>
  <si>
    <t>08.07.2019 - 14.07.2019</t>
  </si>
  <si>
    <t>12.07.2019 - 21.07.2019</t>
  </si>
  <si>
    <t>10.07.2019 - 16.07.2019</t>
  </si>
  <si>
    <t>23.07.2019 - 25.07.2019</t>
  </si>
  <si>
    <t>23.07.2019 - 24.07.2019</t>
  </si>
  <si>
    <t>12.07.2019 - 22.07.2019</t>
  </si>
  <si>
    <t>21.07.2019 - 28.07.2019</t>
  </si>
  <si>
    <t>15.07.2019 - 17.07.2019</t>
  </si>
  <si>
    <t>18.07.2019 - 25.07.2019</t>
  </si>
  <si>
    <t>25.07.2019 - 26.07.2019</t>
  </si>
  <si>
    <t>22.07.2019 - 26.07.2019</t>
  </si>
  <si>
    <t>22.07.2019 - 25.07.2019</t>
  </si>
  <si>
    <t>24.07.2019 - 25.07.2019</t>
  </si>
  <si>
    <t>13.07.2019 - 15.07.2019</t>
  </si>
  <si>
    <t>НЕТ УЧЁТА</t>
  </si>
  <si>
    <t>ООО «Кулу», участок «Угулан»</t>
  </si>
  <si>
    <t>ООО «Кулу», участок №3 «Буксунда»</t>
  </si>
  <si>
    <t>25.07.2019 - 30.07.2019</t>
  </si>
  <si>
    <t>17.07.2019 - 22.07.2019</t>
  </si>
  <si>
    <t>21.07.2019 - 26.07.2019</t>
  </si>
  <si>
    <t>10.07.2019 - 12.07.2019</t>
  </si>
  <si>
    <t>19.07.2019 - 21.07.2019</t>
  </si>
  <si>
    <t>06.07.2019 - 12.07.2019</t>
  </si>
  <si>
    <t>20.07.2019 - 22.07.2019</t>
  </si>
  <si>
    <t>09.07.2019 - 26.07.2019</t>
  </si>
  <si>
    <t>ООО «Кулу», участок № 5 «Широкая»</t>
  </si>
  <si>
    <t>22.07.2019 - 23.07.2019</t>
  </si>
  <si>
    <t>28.07.2019 - 30.07.2019</t>
  </si>
  <si>
    <t>18.07.2019 - 21.07.2019</t>
  </si>
  <si>
    <t>18.07.2019 - 24.07.2019</t>
  </si>
  <si>
    <t>08.07.2019 - 11.07.2019</t>
  </si>
  <si>
    <t>14.07.2019 - 17.07.2019</t>
  </si>
  <si>
    <t>09.07.2019 - 20.07.2019</t>
  </si>
  <si>
    <t>04.07.2019 - 07.07.2019</t>
  </si>
  <si>
    <t>10.07.2019 - 20.07.2019</t>
  </si>
  <si>
    <t>16.07.2019 - 22.07.2019</t>
  </si>
  <si>
    <t>10.07.2019 - 22.07.2019</t>
  </si>
  <si>
    <t>14.08.2019 - 18.07.2019</t>
  </si>
  <si>
    <t>05.07.2019 - 17.07.2019</t>
  </si>
  <si>
    <t>05.07.2019 - 12.07.2019</t>
  </si>
  <si>
    <t>ОДОУ, участок «р. Балыгычан — р. Сугой — р. Мутная»</t>
  </si>
  <si>
    <t>ООПТ Заказник «Омолонский»</t>
  </si>
  <si>
    <t>ОДОУ, участок «р. Белая ночь — р. Колыма — р. Бургали»</t>
  </si>
  <si>
    <t>04.07.2019 - 20.07.2019</t>
  </si>
  <si>
    <t>03.07.2019 - 20.07.2019</t>
  </si>
  <si>
    <t>09.07.2019 - 11.07.2019</t>
  </si>
  <si>
    <t>25.07.2019 - 27.07.2019</t>
  </si>
  <si>
    <t>15.07.2019 - 26.07.2019</t>
  </si>
  <si>
    <t>12.07.2019 - 19.07.2019</t>
  </si>
  <si>
    <t>23.07.2019 - 26.07.2019</t>
  </si>
  <si>
    <t>10.07.2019 - 27.07.2019</t>
  </si>
  <si>
    <t>24.07.2019 - 29.07.2019</t>
  </si>
  <si>
    <t>02.07.2019 - 12.07.2019</t>
  </si>
  <si>
    <t>24.07.2019 - 27.07.2019</t>
  </si>
  <si>
    <t>02.07.2019 - 11.07.2019</t>
  </si>
  <si>
    <t>18.07.2019 - 19.07.2019</t>
  </si>
  <si>
    <t>03.07.2019 - 21.07.2019</t>
  </si>
  <si>
    <t>МООО «ООиР», участок «Уптарский»</t>
  </si>
  <si>
    <t>МООО «ООиР», участок «Ороекско-Глухаринный-1»</t>
  </si>
  <si>
    <t>МООО «ООиР», участок «Ороекско-Глухаринный-2»</t>
  </si>
  <si>
    <t>МООО «ООиР», участок «Сеймчанский»</t>
  </si>
  <si>
    <t>МООО «ООиР», участок «Омолонский»</t>
  </si>
  <si>
    <t>ОДОУ, участок «р. Коркодон — р. Монхайды»</t>
  </si>
  <si>
    <t>ОДОУ, участок «р. Алы-Юрях — р. Булун — р. Токур-Юрях»</t>
  </si>
  <si>
    <t>ОДОУ, участок «р. Б. Столбовая — р. Ярходон»</t>
  </si>
  <si>
    <t>ОДОУ, участок «р. Ланковая — р.Халанчига — р. Студёная»</t>
  </si>
  <si>
    <t>ОДОУ, участок «р. Момолтыкис — р. Сеймкан — р. Хольчан»</t>
  </si>
  <si>
    <t>ООО «Северо-Восток Сервис», 
участок №2 «р. Средняя»</t>
  </si>
  <si>
    <t>ООО «Северо-Восток Сервис», 
участок №1 «р. Сиглан»</t>
  </si>
  <si>
    <t>ООО «Туманы» («Усть-Магаданский рыбозавод»), участок №1 «Туманы»</t>
  </si>
  <si>
    <t>Зелёная зона (ОДОУ) г. Магадана</t>
  </si>
  <si>
    <t>Ольский городской округ</t>
  </si>
  <si>
    <t>г. Магадан</t>
  </si>
  <si>
    <t>Омсукчанский городской округ</t>
  </si>
  <si>
    <t>Северо-Эвенский городской округ</t>
  </si>
  <si>
    <t>Северо-Эвенский
 городской округ</t>
  </si>
  <si>
    <t>Среднеканский городской округ</t>
  </si>
  <si>
    <t>Сусуманский городской округ</t>
  </si>
  <si>
    <t>Тенькинский городской округ</t>
  </si>
  <si>
    <t>Хасынский городской округ</t>
  </si>
  <si>
    <t>Ягоднинский городской округ</t>
  </si>
  <si>
    <t>Учет Бурого Медведя в 2019 году</t>
  </si>
  <si>
    <t>Учет Бурого Медведя в 2016 году</t>
  </si>
  <si>
    <t>Сводная ведомость результатов проведения учетных работ по определению численности бурого медведя в 2016 году на территории Магаданской области</t>
  </si>
  <si>
    <t>Учет Бурого Медведя в 2017 году</t>
  </si>
  <si>
    <t xml:space="preserve">Предложение по лимитам изъятия особо ценных в хозяйственном отношении видов охотничьих ресурсов в сезоне охоты 2020-2021 гг. на территории Магаданской области и материалы, обосновывающие лимиты и квоты добычи охотничьих ресурсов на период с 01.08.2020 г. до 01.08.2021 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 </t>
  </si>
  <si>
    <t xml:space="preserve">Предложение по лимитам изъятия особо ценных в хозяйственном отношении видов охотничьих ресурсов в сезоне охоты 2017-2018 гг. на территории Магаданской области и материалы, обосновывающие лимиты и квоты добычи охотничьих ресурсов на период с 01.08.2017 г. до 01.08.2018 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 </t>
  </si>
  <si>
    <t xml:space="preserve">Предложение по лимитам изъятия особо ценных в хозяйственном отношении видов охотничьих ресурсов в сезоне охоты 2018-2019 гг. на территории Магаданской области и материалы, обосновывающие лимиты и квоты добычи охотничьих ресурсов на период с 01.08.2018 г. до 01.08.2019 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 </t>
  </si>
  <si>
    <t xml:space="preserve">Предложение по лимитам изъятия особо ценных в хозяйственном отношении видов охотничьих ресурсов в сезоне охоты 2019-2020 гг. на территории Магаданской области и материалы, обосновывающие лимиты и квоты добычи охотничьих ресурсов на период с 01.08.2019 г. до 01.08.2020 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 </t>
  </si>
  <si>
    <t xml:space="preserve">Среднеканский городской округ </t>
  </si>
  <si>
    <t xml:space="preserve">г. Магадан и Ольский городской округ </t>
  </si>
  <si>
    <t>Заявленная квота, особей</t>
  </si>
  <si>
    <t>Общая протяженность маршрутов, км</t>
  </si>
  <si>
    <t>Предлагаемая к установлению квота изъятия, особей</t>
  </si>
  <si>
    <t>г. Магадан и Ольский горродской округ</t>
  </si>
  <si>
    <t>г. Магадан и Ольский городской округ</t>
  </si>
  <si>
    <t>Тенькинскийский городской округ</t>
  </si>
  <si>
    <t>* — квота предоставляется на основании заключенного охотхозяйственного соглашения</t>
  </si>
  <si>
    <t>по охотхозяйственному соглашению*</t>
  </si>
  <si>
    <t>ОДОУ, участок «р. Яма — р. Тоб»</t>
  </si>
  <si>
    <t>ОДОУ, участок «р. Лев. Буюнда — верх. р. Арбутла»</t>
  </si>
  <si>
    <t>ОДОУ, участок «р. Бургагылкан — р. Чистый»</t>
  </si>
  <si>
    <t>ООО «Усть-Магаданский рыбозавод», участок №1 «Туманы»</t>
  </si>
  <si>
    <t>ЗАО "Северо-Эвенская Промышленная Компания"</t>
  </si>
  <si>
    <t>ООО "Северо-восток Сервис" участок №2  р.Сиглан.</t>
  </si>
  <si>
    <t>ОДОУ, участок «Хольчан»</t>
  </si>
  <si>
    <t>ИП Пинчук В.Б. участок  "Нелькоба"</t>
  </si>
  <si>
    <t>ИП Пинчук В.Б., участок «Нелькоба»</t>
  </si>
  <si>
    <t>ООО «Практик и К», участок «р. Таватум»</t>
  </si>
  <si>
    <t>ООО «Практик и К», участок «р. Ирбычан»</t>
  </si>
  <si>
    <t>АО «Колымская россыпь», участок «Пареньский»</t>
  </si>
  <si>
    <t xml:space="preserve">ООО «Маглан-Сервис», участок «Холоткан» </t>
  </si>
  <si>
    <t xml:space="preserve">АО «Колымская россыпь», участок «Интриган» </t>
  </si>
  <si>
    <t>ООО «Северо-Восток Сервис», 
участок № 2 «р. Средняя»</t>
  </si>
  <si>
    <t>ООО «Северо-Восток Сервис», 
участок № 1 «р. Сиглан»</t>
  </si>
  <si>
    <t>ООО «Туманы» («Усть-Магаданский рыбозавод»), участок № 1 «Туманы»</t>
  </si>
  <si>
    <t>МООО «ООиР», участок «Ольско-Танонский»</t>
  </si>
  <si>
    <t>МООО «Хурэн», участок № 1</t>
  </si>
  <si>
    <t>МООО «Хурэн», участок № 2</t>
  </si>
  <si>
    <t>МООО «Хурэн», участок № 3</t>
  </si>
  <si>
    <t>ООО «Колыма-Трэвел», участок № 1 «Нараули»</t>
  </si>
  <si>
    <t>ООО «Колыма-Трэвел», участок № 2 «Шкипера»</t>
  </si>
  <si>
    <t>ООО «Экспедиция-Тур», участок «о. Завьялова»</t>
  </si>
  <si>
    <t>ООО «Рыбная компания», участок № 1 «Кананыга»</t>
  </si>
  <si>
    <t>ООО «Рыбная компания», участок № 2 «Коркодон»</t>
  </si>
  <si>
    <t>ООО «Тайга-Экстрим», участок № 2 «р. Семейная»</t>
  </si>
  <si>
    <t xml:space="preserve">ООО «СеверСпецТранс», участок «Марат»                               </t>
  </si>
  <si>
    <t>ООО «Экспедиция -Тур», участок «Вилига»</t>
  </si>
  <si>
    <t>ООО «ПрофМонтажСтрой-С», участок «р. Русская (Омолон)»</t>
  </si>
  <si>
    <t>МООО «ООиР», участок «Сусуманский»</t>
  </si>
  <si>
    <t>ООО АС «Кривбасс», участок «Сусуманский»</t>
  </si>
  <si>
    <t>АО «Колымская россыпь», участок «Омулевка»</t>
  </si>
  <si>
    <t>ООО АС «Кривбасс», участок «Ягоднинский»</t>
  </si>
  <si>
    <t>ООО «ГК «Океан»</t>
  </si>
  <si>
    <t>ООО «Тайга-Экстрим», участок № 1 «Джугаджак»</t>
  </si>
  <si>
    <t xml:space="preserve">ООО «Кулу», участок «Пьягино» </t>
  </si>
  <si>
    <t>МООО «ООиР», участок «Верхне-Янский»</t>
  </si>
  <si>
    <t>ООО «Магаданская Грузовая Траспортная Компания», участок «Хакандя»</t>
  </si>
  <si>
    <t>–</t>
  </si>
  <si>
    <t>Учет Бурого Медведя в 2020 году</t>
  </si>
  <si>
    <t>18.07.20-20.07.20</t>
  </si>
  <si>
    <t>16.07.20-20.07.20</t>
  </si>
  <si>
    <t>02.07.20-07.07.20</t>
  </si>
  <si>
    <t>06.07.20-11.07.20</t>
  </si>
  <si>
    <t>06.07.20-20.07.20</t>
  </si>
  <si>
    <t>07.07.20-14.07.20</t>
  </si>
  <si>
    <t>04.07.20-06.07.20</t>
  </si>
  <si>
    <t>16.07.20-21.07.20</t>
  </si>
  <si>
    <t>07.07.20-17.07.20</t>
  </si>
  <si>
    <t>10.07.20-14.07.20</t>
  </si>
  <si>
    <t>15.07.20-21.07.20</t>
  </si>
  <si>
    <t>10.07.20-01.08.20</t>
  </si>
  <si>
    <t>21.07.20-26.07.20</t>
  </si>
  <si>
    <t>24.07.20-26.07.20</t>
  </si>
  <si>
    <t>11.07.20-21.07.20</t>
  </si>
  <si>
    <t>09.07.20-17.07.20</t>
  </si>
  <si>
    <t>-</t>
  </si>
  <si>
    <t>01.07.20-05.07.20</t>
  </si>
  <si>
    <t>13.07.20, 16.07.20</t>
  </si>
  <si>
    <t>13.07.20, 14.07.20</t>
  </si>
  <si>
    <t>23.07.20-30.07.20</t>
  </si>
  <si>
    <t>07.07.20-11.07.20</t>
  </si>
  <si>
    <t>13.07.20-19.07.20</t>
  </si>
  <si>
    <t>09.07.20-11.07.20</t>
  </si>
  <si>
    <t>25.07.20-27.07.20</t>
  </si>
  <si>
    <t>23.07.20-25.07.20</t>
  </si>
  <si>
    <t>21.07.20-28.07.20</t>
  </si>
  <si>
    <t>19.07.20-20.07.20</t>
  </si>
  <si>
    <t>17.07.20-26.07.20</t>
  </si>
  <si>
    <t>22.07.20-27.07.20</t>
  </si>
  <si>
    <t>23.07.20-27.07.20</t>
  </si>
  <si>
    <t>02.07.20-28.07.20</t>
  </si>
  <si>
    <t>21.07.20-22.07.20</t>
  </si>
  <si>
    <t>23.07.20-24.07.20</t>
  </si>
  <si>
    <t>15.07.20-16.07.20</t>
  </si>
  <si>
    <t>11.07.20-12.07.20</t>
  </si>
  <si>
    <t>13.07.20-16.07.20</t>
  </si>
  <si>
    <t>06.07.20-08.07.20</t>
  </si>
  <si>
    <t>05.07.20-08.07.20</t>
  </si>
  <si>
    <t>21.07.20-23.07.20</t>
  </si>
  <si>
    <t>26.07.20-27.07.20</t>
  </si>
  <si>
    <t>01.07.20-31.07.20</t>
  </si>
  <si>
    <t>01.07.20-11.07.20</t>
  </si>
  <si>
    <t>04.07.20-12.07.20</t>
  </si>
  <si>
    <t>10.07.20-12.07.20</t>
  </si>
  <si>
    <t>08.07.20-11.07.20</t>
  </si>
  <si>
    <t>06.07.20-07.07.20</t>
  </si>
  <si>
    <t>ОДОУ, участок «р. Б. Столбовая — р. Ярходон, р. Белая ночь — р. Колыма — р. Бургали» (ОДОУ Среднеканского г.о. №1)</t>
  </si>
  <si>
    <t>24.07.20-25.07.20</t>
  </si>
  <si>
    <t>20.07.20-22.07.20</t>
  </si>
  <si>
    <t>20.07.20-23.07.20</t>
  </si>
  <si>
    <t>20.07.20-27.07.20</t>
  </si>
  <si>
    <t>10.07.20-11.07.20</t>
  </si>
  <si>
    <t>13.07.20-14.07.20</t>
  </si>
  <si>
    <t>10.07.20-19.07.20</t>
  </si>
  <si>
    <t>08.07.20-19.07.20</t>
  </si>
  <si>
    <t>23.07.20-28.07.20</t>
  </si>
  <si>
    <t>28.06.20-04.07.20</t>
  </si>
  <si>
    <t>04.07.20-23.07.20</t>
  </si>
  <si>
    <t>05.07.20-28.07.20</t>
  </si>
  <si>
    <t>15.07.20-19.07.20</t>
  </si>
  <si>
    <t>Допустимо к добыче особей   (30%)</t>
  </si>
  <si>
    <t>16.07.20-18.07.20</t>
  </si>
  <si>
    <t>22.07.20-26.07.20</t>
  </si>
  <si>
    <t>Сводная ведомость результатов проведения учетных работ по определению численности бурого медведя в 2020 году на территории Магаданской области</t>
  </si>
  <si>
    <t xml:space="preserve">Предложение по лимитам изъятия особо ценных в хозяйственном отношении видов охотничьих ресурсов в сезоне охоты 2021-2022 гг. на территории Магаданской области и материалы, обосновывающие лимиты и квоты добычи охотничьих ресурсов на период с 01.08.2021 г. до 01.08.2022 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</si>
</sst>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RUB&quot;;\-#,##0\ &quot;RUB&quot;"/>
    <numFmt numFmtId="173" formatCode="#,##0\ &quot;RUB&quot;;[Red]\-#,##0\ &quot;RUB&quot;"/>
    <numFmt numFmtId="174" formatCode="#,##0.00\ &quot;RUB&quot;;\-#,##0.00\ &quot;RUB&quot;"/>
    <numFmt numFmtId="175" formatCode="#,##0.00\ &quot;RUB&quot;;[Red]\-#,##0.00\ &quot;RUB&quot;"/>
    <numFmt numFmtId="176" formatCode="_-* #,##0\ &quot;RUB&quot;_-;\-* #,##0\ &quot;RUB&quot;_-;_-* &quot;-&quot;\ &quot;RUB&quot;_-;_-@_-"/>
    <numFmt numFmtId="177" formatCode="_-* #,##0\ _R_U_B_-;\-* #,##0\ _R_U_B_-;_-* &quot;-&quot;\ _R_U_B_-;_-@_-"/>
    <numFmt numFmtId="178" formatCode="_-* #,##0.00\ &quot;RUB&quot;_-;\-* #,##0.00\ &quot;RUB&quot;_-;_-* &quot;-&quot;??\ &quot;RUB&quot;_-;_-@_-"/>
    <numFmt numFmtId="179" formatCode="_-* #,##0.00\ _R_U_B_-;\-* #,##0.00\ _R_U_B_-;_-* &quot;-&quot;??\ _R_U_B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[$-FC19]d\ mmmm\ yyyy\ &quot;г.&quot;"/>
    <numFmt numFmtId="184" formatCode="dd/mm/yy;@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ddd\,\ d\ mmmm\ yyyy"/>
    <numFmt numFmtId="191" formatCode="0.0000"/>
  </numFmts>
  <fonts count="59">
    <font>
      <sz val="10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u val="single"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Verdana"/>
      <family val="2"/>
    </font>
    <font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Verdana"/>
      <family val="2"/>
    </font>
    <font>
      <sz val="12"/>
      <color rgb="FFFF0000"/>
      <name val="Verdana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04997999966144562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04997999966144562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theme="0" tint="-0.1499900072813034"/>
      </right>
      <top style="medium"/>
      <bottom style="medium"/>
    </border>
    <border>
      <left style="thin">
        <color theme="0" tint="-0.1499900072813034"/>
      </left>
      <right style="thin">
        <color theme="0" tint="-0.1499900072813034"/>
      </right>
      <top style="medium"/>
      <bottom style="medium"/>
    </border>
    <border>
      <left style="thin">
        <color theme="0" tint="-0.1499900072813034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85" fontId="10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" fontId="7" fillId="32" borderId="14" xfId="0" applyNumberFormat="1" applyFont="1" applyFill="1" applyBorder="1" applyAlignment="1">
      <alignment horizontal="center" vertical="center" wrapText="1"/>
    </xf>
    <xf numFmtId="1" fontId="7" fillId="32" borderId="15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1" fontId="7" fillId="32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7" fillId="32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2" fontId="10" fillId="34" borderId="19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/>
    </xf>
    <xf numFmtId="1" fontId="7" fillId="32" borderId="23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horizontal="center" vertical="center" wrapText="1"/>
    </xf>
    <xf numFmtId="1" fontId="10" fillId="34" borderId="23" xfId="0" applyNumberFormat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1" fontId="7" fillId="32" borderId="25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vertical="center" wrapText="1"/>
    </xf>
    <xf numFmtId="1" fontId="10" fillId="4" borderId="26" xfId="0" applyNumberFormat="1" applyFont="1" applyFill="1" applyBorder="1" applyAlignment="1">
      <alignment horizontal="center" vertical="center" wrapText="1"/>
    </xf>
    <xf numFmtId="1" fontId="10" fillId="4" borderId="28" xfId="0" applyNumberFormat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1" fontId="7" fillId="32" borderId="28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185" fontId="10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" fontId="7" fillId="32" borderId="29" xfId="0" applyNumberFormat="1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 wrapText="1"/>
    </xf>
    <xf numFmtId="14" fontId="10" fillId="34" borderId="20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14" fontId="10" fillId="34" borderId="23" xfId="0" applyNumberFormat="1" applyFont="1" applyFill="1" applyBorder="1" applyAlignment="1">
      <alignment horizontal="center" vertical="center" wrapText="1"/>
    </xf>
    <xf numFmtId="14" fontId="56" fillId="34" borderId="23" xfId="0" applyNumberFormat="1" applyFont="1" applyFill="1" applyBorder="1" applyAlignment="1">
      <alignment horizontal="center" vertical="center" wrapText="1"/>
    </xf>
    <xf numFmtId="14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84" fontId="10" fillId="0" borderId="23" xfId="0" applyNumberFormat="1" applyFont="1" applyFill="1" applyBorder="1" applyAlignment="1">
      <alignment horizontal="center"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10" fillId="35" borderId="26" xfId="0" applyFont="1" applyFill="1" applyBorder="1" applyAlignment="1">
      <alignment horizontal="left" vertical="center" wrapText="1"/>
    </xf>
    <xf numFmtId="0" fontId="10" fillId="13" borderId="27" xfId="0" applyFont="1" applyFill="1" applyBorder="1" applyAlignment="1">
      <alignment horizontal="left" vertical="center" wrapText="1"/>
    </xf>
    <xf numFmtId="1" fontId="7" fillId="32" borderId="25" xfId="0" applyNumberFormat="1" applyFont="1" applyFill="1" applyBorder="1" applyAlignment="1">
      <alignment horizontal="left" vertical="center" wrapText="1"/>
    </xf>
    <xf numFmtId="0" fontId="10" fillId="35" borderId="2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36" borderId="28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left" vertical="center" wrapText="1"/>
    </xf>
    <xf numFmtId="14" fontId="10" fillId="13" borderId="28" xfId="0" applyNumberFormat="1" applyFont="1" applyFill="1" applyBorder="1" applyAlignment="1">
      <alignment horizontal="left" vertical="center" wrapText="1"/>
    </xf>
    <xf numFmtId="49" fontId="10" fillId="37" borderId="28" xfId="0" applyNumberFormat="1" applyFont="1" applyFill="1" applyBorder="1" applyAlignment="1">
      <alignment horizontal="left" vertical="center" wrapText="1"/>
    </xf>
    <xf numFmtId="0" fontId="10" fillId="37" borderId="28" xfId="0" applyFont="1" applyFill="1" applyBorder="1" applyAlignment="1">
      <alignment horizontal="left" vertical="center" wrapText="1"/>
    </xf>
    <xf numFmtId="0" fontId="7" fillId="32" borderId="28" xfId="0" applyFont="1" applyFill="1" applyBorder="1" applyAlignment="1">
      <alignment horizontal="left" vertical="center" wrapText="1"/>
    </xf>
    <xf numFmtId="0" fontId="10" fillId="34" borderId="30" xfId="0" applyFont="1" applyFill="1" applyBorder="1" applyAlignment="1">
      <alignment horizontal="left" vertical="center" wrapText="1"/>
    </xf>
    <xf numFmtId="0" fontId="10" fillId="13" borderId="28" xfId="0" applyFont="1" applyFill="1" applyBorder="1" applyAlignment="1">
      <alignment horizontal="left" vertical="center" wrapText="1"/>
    </xf>
    <xf numFmtId="14" fontId="10" fillId="13" borderId="27" xfId="0" applyNumberFormat="1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2" fontId="7" fillId="32" borderId="14" xfId="0" applyNumberFormat="1" applyFont="1" applyFill="1" applyBorder="1" applyAlignment="1">
      <alignment horizontal="center" vertical="center" wrapText="1"/>
    </xf>
    <xf numFmtId="2" fontId="7" fillId="32" borderId="17" xfId="0" applyNumberFormat="1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10" fillId="37" borderId="27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14" fontId="56" fillId="34" borderId="20" xfId="0" applyNumberFormat="1" applyFont="1" applyFill="1" applyBorder="1" applyAlignment="1">
      <alignment horizontal="center" vertical="center" wrapText="1"/>
    </xf>
    <xf numFmtId="14" fontId="56" fillId="34" borderId="22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horizontal="left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2" fontId="7" fillId="32" borderId="37" xfId="0" applyNumberFormat="1" applyFont="1" applyFill="1" applyBorder="1" applyAlignment="1">
      <alignment horizontal="center" vertical="center" wrapText="1"/>
    </xf>
    <xf numFmtId="2" fontId="7" fillId="32" borderId="38" xfId="0" applyNumberFormat="1" applyFont="1" applyFill="1" applyBorder="1" applyAlignment="1">
      <alignment horizontal="center" vertical="center" wrapText="1"/>
    </xf>
    <xf numFmtId="1" fontId="7" fillId="32" borderId="24" xfId="0" applyNumberFormat="1" applyFont="1" applyFill="1" applyBorder="1" applyAlignment="1">
      <alignment horizontal="center" vertical="center" wrapText="1"/>
    </xf>
    <xf numFmtId="1" fontId="7" fillId="32" borderId="36" xfId="0" applyNumberFormat="1" applyFont="1" applyFill="1" applyBorder="1" applyAlignment="1">
      <alignment horizontal="center" vertical="center" wrapText="1"/>
    </xf>
    <xf numFmtId="1" fontId="7" fillId="32" borderId="37" xfId="0" applyNumberFormat="1" applyFont="1" applyFill="1" applyBorder="1" applyAlignment="1">
      <alignment horizontal="center" vertical="center" wrapText="1"/>
    </xf>
    <xf numFmtId="1" fontId="7" fillId="32" borderId="39" xfId="0" applyNumberFormat="1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14" fontId="10" fillId="33" borderId="21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1" fontId="7" fillId="4" borderId="34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85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1" fontId="7" fillId="4" borderId="25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7" fillId="38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84" fontId="10" fillId="0" borderId="20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14" fontId="10" fillId="0" borderId="2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13" borderId="44" xfId="0" applyFont="1" applyFill="1" applyBorder="1" applyAlignment="1">
      <alignment horizontal="left" vertical="center" wrapText="1"/>
    </xf>
    <xf numFmtId="0" fontId="10" fillId="13" borderId="45" xfId="0" applyFont="1" applyFill="1" applyBorder="1" applyAlignment="1">
      <alignment horizontal="left" vertical="center" wrapText="1"/>
    </xf>
    <xf numFmtId="0" fontId="10" fillId="37" borderId="44" xfId="0" applyFont="1" applyFill="1" applyBorder="1" applyAlignment="1">
      <alignment horizontal="left" vertical="center" wrapText="1"/>
    </xf>
    <xf numFmtId="0" fontId="10" fillId="36" borderId="44" xfId="0" applyFont="1" applyFill="1" applyBorder="1" applyAlignment="1">
      <alignment horizontal="left" vertical="center" wrapText="1"/>
    </xf>
    <xf numFmtId="0" fontId="10" fillId="13" borderId="46" xfId="0" applyFont="1" applyFill="1" applyBorder="1" applyAlignment="1">
      <alignment horizontal="left" vertical="center" wrapText="1"/>
    </xf>
    <xf numFmtId="0" fontId="10" fillId="36" borderId="43" xfId="0" applyFont="1" applyFill="1" applyBorder="1" applyAlignment="1">
      <alignment horizontal="left" vertical="center" wrapText="1"/>
    </xf>
    <xf numFmtId="0" fontId="10" fillId="34" borderId="46" xfId="0" applyFont="1" applyFill="1" applyBorder="1" applyAlignment="1">
      <alignment horizontal="left" vertical="center" wrapText="1"/>
    </xf>
    <xf numFmtId="0" fontId="10" fillId="36" borderId="4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37" borderId="46" xfId="0" applyFont="1" applyFill="1" applyBorder="1" applyAlignment="1">
      <alignment horizontal="left" vertical="center" wrapText="1"/>
    </xf>
    <xf numFmtId="0" fontId="12" fillId="38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left" vertical="center" wrapText="1"/>
    </xf>
    <xf numFmtId="2" fontId="7" fillId="38" borderId="14" xfId="0" applyNumberFormat="1" applyFont="1" applyFill="1" applyBorder="1" applyAlignment="1">
      <alignment horizontal="center" vertical="center" wrapText="1"/>
    </xf>
    <xf numFmtId="2" fontId="7" fillId="38" borderId="17" xfId="0" applyNumberFormat="1" applyFont="1" applyFill="1" applyBorder="1" applyAlignment="1">
      <alignment horizontal="center" vertical="center" wrapText="1"/>
    </xf>
    <xf numFmtId="1" fontId="7" fillId="38" borderId="25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6" xfId="0" applyFill="1" applyBorder="1" applyAlignment="1">
      <alignment/>
    </xf>
    <xf numFmtId="0" fontId="0" fillId="0" borderId="56" xfId="0" applyBorder="1" applyAlignment="1">
      <alignment/>
    </xf>
    <xf numFmtId="0" fontId="7" fillId="34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34" borderId="57" xfId="0" applyFill="1" applyBorder="1" applyAlignment="1">
      <alignment/>
    </xf>
    <xf numFmtId="0" fontId="0" fillId="0" borderId="58" xfId="0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1" fontId="10" fillId="0" borderId="59" xfId="0" applyNumberFormat="1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left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7" fillId="38" borderId="62" xfId="0" applyFont="1" applyFill="1" applyBorder="1" applyAlignment="1">
      <alignment horizontal="left" vertical="center" wrapText="1"/>
    </xf>
    <xf numFmtId="0" fontId="7" fillId="38" borderId="63" xfId="0" applyFont="1" applyFill="1" applyBorder="1" applyAlignment="1">
      <alignment horizontal="center" vertical="center" wrapText="1"/>
    </xf>
    <xf numFmtId="2" fontId="7" fillId="38" borderId="63" xfId="0" applyNumberFormat="1" applyFont="1" applyFill="1" applyBorder="1" applyAlignment="1">
      <alignment horizontal="center" vertical="center" wrapText="1"/>
    </xf>
    <xf numFmtId="2" fontId="7" fillId="38" borderId="6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1" fontId="7" fillId="38" borderId="14" xfId="0" applyNumberFormat="1" applyFont="1" applyFill="1" applyBorder="1" applyAlignment="1">
      <alignment horizontal="center" vertical="center" wrapText="1"/>
    </xf>
    <xf numFmtId="1" fontId="7" fillId="38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7" fillId="38" borderId="21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4" borderId="27" xfId="0" applyNumberFormat="1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46" xfId="0" applyFont="1" applyFill="1" applyBorder="1" applyAlignment="1">
      <alignment horizontal="left" vertical="center" wrapText="1"/>
    </xf>
    <xf numFmtId="1" fontId="10" fillId="4" borderId="30" xfId="0" applyNumberFormat="1" applyFont="1" applyFill="1" applyBorder="1" applyAlignment="1">
      <alignment horizontal="center" vertical="center" wrapText="1"/>
    </xf>
    <xf numFmtId="0" fontId="10" fillId="38" borderId="25" xfId="0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7" fillId="32" borderId="60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1" fontId="12" fillId="33" borderId="25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7" fillId="38" borderId="60" xfId="0" applyFont="1" applyFill="1" applyBorder="1" applyAlignment="1">
      <alignment horizontal="left" vertical="center" wrapText="1"/>
    </xf>
    <xf numFmtId="185" fontId="7" fillId="38" borderId="14" xfId="0" applyNumberFormat="1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0" fillId="38" borderId="66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2" fillId="38" borderId="66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12" fillId="38" borderId="68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/>
    </xf>
    <xf numFmtId="1" fontId="12" fillId="33" borderId="21" xfId="0" applyNumberFormat="1" applyFont="1" applyFill="1" applyBorder="1" applyAlignment="1">
      <alignment horizontal="center" vertical="center" wrapText="1"/>
    </xf>
    <xf numFmtId="14" fontId="12" fillId="33" borderId="21" xfId="0" applyNumberFormat="1" applyFont="1" applyFill="1" applyBorder="1" applyAlignment="1">
      <alignment horizontal="center" vertical="center" wrapText="1"/>
    </xf>
    <xf numFmtId="0" fontId="7" fillId="38" borderId="14" xfId="0" applyNumberFormat="1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2" fontId="12" fillId="38" borderId="14" xfId="0" applyNumberFormat="1" applyFont="1" applyFill="1" applyBorder="1" applyAlignment="1">
      <alignment horizontal="center" vertical="center" wrapText="1"/>
    </xf>
    <xf numFmtId="2" fontId="12" fillId="38" borderId="1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7" fillId="38" borderId="70" xfId="0" applyFont="1" applyFill="1" applyBorder="1" applyAlignment="1">
      <alignment horizontal="center" vertical="center" wrapText="1"/>
    </xf>
    <xf numFmtId="2" fontId="7" fillId="38" borderId="70" xfId="0" applyNumberFormat="1" applyFont="1" applyFill="1" applyBorder="1" applyAlignment="1">
      <alignment horizontal="center" vertical="center" wrapText="1"/>
    </xf>
    <xf numFmtId="1" fontId="7" fillId="38" borderId="70" xfId="0" applyNumberFormat="1" applyFont="1" applyFill="1" applyBorder="1" applyAlignment="1">
      <alignment horizontal="center" vertical="center" wrapText="1"/>
    </xf>
    <xf numFmtId="1" fontId="7" fillId="38" borderId="71" xfId="0" applyNumberFormat="1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2" fontId="12" fillId="38" borderId="37" xfId="0" applyNumberFormat="1" applyFont="1" applyFill="1" applyBorder="1" applyAlignment="1">
      <alignment horizontal="center" vertical="center" wrapText="1"/>
    </xf>
    <xf numFmtId="2" fontId="7" fillId="38" borderId="37" xfId="0" applyNumberFormat="1" applyFont="1" applyFill="1" applyBorder="1" applyAlignment="1">
      <alignment horizontal="center" vertical="center" wrapText="1"/>
    </xf>
    <xf numFmtId="1" fontId="7" fillId="38" borderId="37" xfId="0" applyNumberFormat="1" applyFont="1" applyFill="1" applyBorder="1" applyAlignment="1">
      <alignment horizontal="center" vertical="center" wrapText="1"/>
    </xf>
    <xf numFmtId="1" fontId="7" fillId="38" borderId="39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12" fillId="38" borderId="40" xfId="0" applyFont="1" applyFill="1" applyBorder="1" applyAlignment="1">
      <alignment horizontal="center" vertical="center"/>
    </xf>
    <xf numFmtId="0" fontId="12" fillId="38" borderId="32" xfId="0" applyFont="1" applyFill="1" applyBorder="1" applyAlignment="1">
      <alignment horizontal="center" vertical="center" wrapText="1"/>
    </xf>
    <xf numFmtId="2" fontId="12" fillId="38" borderId="32" xfId="0" applyNumberFormat="1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 wrapText="1"/>
    </xf>
    <xf numFmtId="2" fontId="12" fillId="33" borderId="72" xfId="0" applyNumberFormat="1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2" fontId="12" fillId="33" borderId="32" xfId="0" applyNumberFormat="1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74" xfId="0" applyFont="1" applyFill="1" applyBorder="1" applyAlignment="1">
      <alignment horizontal="center" vertical="center" wrapText="1"/>
    </xf>
    <xf numFmtId="0" fontId="12" fillId="33" borderId="7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2" fillId="38" borderId="31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7" fillId="38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/>
    </xf>
    <xf numFmtId="2" fontId="7" fillId="38" borderId="38" xfId="0" applyNumberFormat="1" applyFont="1" applyFill="1" applyBorder="1" applyAlignment="1">
      <alignment horizontal="center" vertical="center" wrapText="1"/>
    </xf>
    <xf numFmtId="2" fontId="7" fillId="38" borderId="76" xfId="0" applyNumberFormat="1" applyFont="1" applyFill="1" applyBorder="1" applyAlignment="1">
      <alignment horizontal="center" vertical="center" wrapText="1"/>
    </xf>
    <xf numFmtId="0" fontId="12" fillId="33" borderId="77" xfId="0" applyFont="1" applyFill="1" applyBorder="1" applyAlignment="1">
      <alignment horizontal="center" vertical="center" wrapText="1"/>
    </xf>
    <xf numFmtId="0" fontId="12" fillId="38" borderId="33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/>
    </xf>
    <xf numFmtId="2" fontId="7" fillId="0" borderId="3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7" fillId="38" borderId="36" xfId="0" applyNumberFormat="1" applyFont="1" applyFill="1" applyBorder="1" applyAlignment="1">
      <alignment horizontal="center" vertical="center" wrapText="1"/>
    </xf>
    <xf numFmtId="1" fontId="7" fillId="38" borderId="74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1" fontId="7" fillId="38" borderId="24" xfId="0" applyNumberFormat="1" applyFont="1" applyFill="1" applyBorder="1" applyAlignment="1">
      <alignment horizontal="center" vertical="center" wrapText="1"/>
    </xf>
    <xf numFmtId="1" fontId="7" fillId="38" borderId="66" xfId="0" applyNumberFormat="1" applyFont="1" applyFill="1" applyBorder="1" applyAlignment="1">
      <alignment horizontal="center" vertical="center" wrapText="1"/>
    </xf>
    <xf numFmtId="0" fontId="12" fillId="33" borderId="67" xfId="0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center" vertical="center" wrapText="1"/>
    </xf>
    <xf numFmtId="0" fontId="12" fillId="38" borderId="34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1" fontId="10" fillId="4" borderId="6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left" vertical="center" wrapText="1"/>
    </xf>
    <xf numFmtId="1" fontId="7" fillId="38" borderId="6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4" fontId="9" fillId="34" borderId="23" xfId="0" applyNumberFormat="1" applyFont="1" applyFill="1" applyBorder="1" applyAlignment="1">
      <alignment horizontal="center" vertical="center" wrapText="1"/>
    </xf>
    <xf numFmtId="191" fontId="10" fillId="0" borderId="10" xfId="0" applyNumberFormat="1" applyFont="1" applyFill="1" applyBorder="1" applyAlignment="1">
      <alignment horizontal="center" vertical="center" wrapText="1"/>
    </xf>
    <xf numFmtId="191" fontId="10" fillId="0" borderId="13" xfId="0" applyNumberFormat="1" applyFont="1" applyBorder="1" applyAlignment="1">
      <alignment horizontal="center" vertical="center" wrapText="1"/>
    </xf>
    <xf numFmtId="191" fontId="10" fillId="0" borderId="13" xfId="0" applyNumberFormat="1" applyFont="1" applyFill="1" applyBorder="1" applyAlignment="1">
      <alignment horizontal="center" vertical="center" wrapText="1"/>
    </xf>
    <xf numFmtId="191" fontId="10" fillId="0" borderId="12" xfId="0" applyNumberFormat="1" applyFont="1" applyBorder="1" applyAlignment="1">
      <alignment horizontal="center" vertical="center" wrapText="1"/>
    </xf>
    <xf numFmtId="191" fontId="10" fillId="0" borderId="12" xfId="0" applyNumberFormat="1" applyFont="1" applyFill="1" applyBorder="1" applyAlignment="1">
      <alignment horizontal="center" vertical="center" wrapText="1"/>
    </xf>
    <xf numFmtId="191" fontId="7" fillId="32" borderId="14" xfId="0" applyNumberFormat="1" applyFont="1" applyFill="1" applyBorder="1" applyAlignment="1">
      <alignment horizontal="center" vertical="center" wrapText="1"/>
    </xf>
    <xf numFmtId="191" fontId="7" fillId="33" borderId="14" xfId="0" applyNumberFormat="1" applyFont="1" applyFill="1" applyBorder="1" applyAlignment="1">
      <alignment vertical="center" wrapText="1"/>
    </xf>
    <xf numFmtId="191" fontId="10" fillId="0" borderId="10" xfId="0" applyNumberFormat="1" applyFont="1" applyBorder="1" applyAlignment="1">
      <alignment horizontal="center" vertical="center" wrapText="1"/>
    </xf>
    <xf numFmtId="191" fontId="7" fillId="32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vertical="center" wrapText="1"/>
    </xf>
    <xf numFmtId="191" fontId="10" fillId="0" borderId="11" xfId="0" applyNumberFormat="1" applyFont="1" applyFill="1" applyBorder="1" applyAlignment="1">
      <alignment horizontal="center" vertical="center" wrapText="1"/>
    </xf>
    <xf numFmtId="191" fontId="7" fillId="33" borderId="14" xfId="0" applyNumberFormat="1" applyFont="1" applyFill="1" applyBorder="1" applyAlignment="1">
      <alignment horizontal="left" vertical="center" wrapText="1"/>
    </xf>
    <xf numFmtId="191" fontId="10" fillId="0" borderId="10" xfId="0" applyNumberFormat="1" applyFont="1" applyBorder="1" applyAlignment="1">
      <alignment horizontal="center" vertical="center"/>
    </xf>
    <xf numFmtId="191" fontId="7" fillId="33" borderId="32" xfId="0" applyNumberFormat="1" applyFont="1" applyFill="1" applyBorder="1" applyAlignment="1">
      <alignment vertical="center" wrapText="1"/>
    </xf>
    <xf numFmtId="191" fontId="7" fillId="32" borderId="37" xfId="0" applyNumberFormat="1" applyFont="1" applyFill="1" applyBorder="1" applyAlignment="1">
      <alignment horizontal="center" vertical="center" wrapText="1"/>
    </xf>
    <xf numFmtId="191" fontId="10" fillId="33" borderId="14" xfId="0" applyNumberFormat="1" applyFont="1" applyFill="1" applyBorder="1" applyAlignment="1">
      <alignment horizontal="center" vertical="center" wrapText="1"/>
    </xf>
    <xf numFmtId="191" fontId="10" fillId="34" borderId="10" xfId="0" applyNumberFormat="1" applyFont="1" applyFill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7" fillId="0" borderId="14" xfId="0" applyNumberFormat="1" applyFont="1" applyFill="1" applyBorder="1" applyAlignment="1">
      <alignment horizontal="center" vertical="center" wrapText="1"/>
    </xf>
    <xf numFmtId="191" fontId="7" fillId="0" borderId="32" xfId="0" applyNumberFormat="1" applyFont="1" applyBorder="1" applyAlignment="1">
      <alignment horizontal="center" vertical="center" wrapText="1"/>
    </xf>
    <xf numFmtId="191" fontId="7" fillId="0" borderId="32" xfId="0" applyNumberFormat="1" applyFont="1" applyFill="1" applyBorder="1" applyAlignment="1">
      <alignment horizontal="center" vertical="center" wrapText="1"/>
    </xf>
    <xf numFmtId="182" fontId="7" fillId="32" borderId="14" xfId="0" applyNumberFormat="1" applyFont="1" applyFill="1" applyBorder="1" applyAlignment="1">
      <alignment horizontal="center" vertical="center" wrapText="1"/>
    </xf>
    <xf numFmtId="14" fontId="9" fillId="0" borderId="23" xfId="0" applyNumberFormat="1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/>
    </xf>
    <xf numFmtId="191" fontId="7" fillId="38" borderId="25" xfId="0" applyNumberFormat="1" applyFont="1" applyFill="1" applyBorder="1" applyAlignment="1">
      <alignment horizontal="center" vertical="center" wrapText="1"/>
    </xf>
    <xf numFmtId="2" fontId="7" fillId="38" borderId="25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" fontId="57" fillId="0" borderId="1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0" fillId="0" borderId="79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3"/>
  <sheetViews>
    <sheetView zoomScale="70" zoomScaleNormal="7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6" sqref="N36:N37"/>
    </sheetView>
  </sheetViews>
  <sheetFormatPr defaultColWidth="9" defaultRowHeight="12.75"/>
  <cols>
    <col min="1" max="1" width="9.83203125" style="314" customWidth="1"/>
    <col min="2" max="2" width="60.83203125" style="290" customWidth="1"/>
    <col min="3" max="3" width="36.83203125" style="290" customWidth="1"/>
    <col min="4" max="4" width="18.83203125" style="290" customWidth="1"/>
    <col min="5" max="5" width="23.83203125" style="290" customWidth="1"/>
    <col min="6" max="6" width="20.83203125" style="290" customWidth="1"/>
    <col min="7" max="7" width="21.83203125" style="291" customWidth="1"/>
    <col min="8" max="9" width="15.83203125" style="290" customWidth="1"/>
    <col min="10" max="10" width="18.83203125" style="290" customWidth="1"/>
    <col min="11" max="11" width="19.83203125" style="290" customWidth="1"/>
    <col min="12" max="12" width="22.83203125" style="290" customWidth="1"/>
    <col min="13" max="13" width="15.83203125" style="290" customWidth="1"/>
    <col min="14" max="14" width="20.83203125" style="290" customWidth="1"/>
    <col min="15" max="15" width="15.83203125" style="290" customWidth="1"/>
    <col min="16" max="16" width="19.83203125" style="290" customWidth="1"/>
    <col min="17" max="17" width="23.83203125" style="290" customWidth="1"/>
    <col min="18" max="18" width="9" style="290" customWidth="1"/>
    <col min="19" max="20" width="9.33203125" style="290" bestFit="1" customWidth="1"/>
    <col min="21" max="16384" width="9" style="290" customWidth="1"/>
  </cols>
  <sheetData>
    <row r="1" spans="1:19" ht="39.75" customHeight="1">
      <c r="A1" s="445" t="s">
        <v>437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7"/>
      <c r="R1" s="229"/>
      <c r="S1" s="289"/>
    </row>
    <row r="2" spans="1:19" ht="49.5" customHeight="1">
      <c r="A2" s="448" t="s">
        <v>441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50"/>
      <c r="R2" s="230"/>
      <c r="S2" s="289"/>
    </row>
    <row r="3" spans="1:19" ht="39.75" customHeight="1">
      <c r="A3" s="451" t="s">
        <v>438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3"/>
      <c r="R3" s="231"/>
      <c r="S3" s="289"/>
    </row>
    <row r="4" spans="1:19" ht="39.75" customHeight="1" thickBot="1">
      <c r="A4" s="451" t="s">
        <v>286</v>
      </c>
      <c r="B4" s="454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4"/>
      <c r="O4" s="452"/>
      <c r="P4" s="452"/>
      <c r="Q4" s="453"/>
      <c r="R4" s="231"/>
      <c r="S4" s="289"/>
    </row>
    <row r="5" spans="1:17" s="291" customFormat="1" ht="150" customHeight="1" thickBot="1">
      <c r="A5" s="226" t="s">
        <v>283</v>
      </c>
      <c r="B5" s="383" t="s">
        <v>0</v>
      </c>
      <c r="C5" s="153" t="s">
        <v>1</v>
      </c>
      <c r="D5" s="58" t="s">
        <v>2</v>
      </c>
      <c r="E5" s="58" t="s">
        <v>447</v>
      </c>
      <c r="F5" s="57" t="s">
        <v>271</v>
      </c>
      <c r="G5" s="58" t="s">
        <v>276</v>
      </c>
      <c r="H5" s="58" t="s">
        <v>3</v>
      </c>
      <c r="I5" s="58" t="s">
        <v>4</v>
      </c>
      <c r="J5" s="58" t="s">
        <v>5</v>
      </c>
      <c r="K5" s="58" t="s">
        <v>20</v>
      </c>
      <c r="L5" s="58" t="s">
        <v>6</v>
      </c>
      <c r="M5" s="300" t="s">
        <v>272</v>
      </c>
      <c r="N5" s="302" t="s">
        <v>7</v>
      </c>
      <c r="O5" s="153" t="s">
        <v>8</v>
      </c>
      <c r="P5" s="58" t="s">
        <v>446</v>
      </c>
      <c r="Q5" s="58" t="s">
        <v>448</v>
      </c>
    </row>
    <row r="6" spans="1:20" s="291" customFormat="1" ht="45" customHeight="1" thickBot="1">
      <c r="A6" s="360"/>
      <c r="B6" s="385" t="s">
        <v>449</v>
      </c>
      <c r="C6" s="320"/>
      <c r="D6" s="321"/>
      <c r="E6" s="321"/>
      <c r="F6" s="321"/>
      <c r="G6" s="321"/>
      <c r="H6" s="321"/>
      <c r="I6" s="321"/>
      <c r="J6" s="321"/>
      <c r="K6" s="321"/>
      <c r="L6" s="321"/>
      <c r="M6" s="323"/>
      <c r="N6" s="326"/>
      <c r="O6" s="320"/>
      <c r="P6" s="321"/>
      <c r="Q6" s="325"/>
      <c r="S6" s="292"/>
      <c r="T6" s="292"/>
    </row>
    <row r="7" spans="1:17" s="291" customFormat="1" ht="45" customHeight="1">
      <c r="A7" s="386">
        <v>1</v>
      </c>
      <c r="B7" s="379" t="s">
        <v>338</v>
      </c>
      <c r="C7" s="132" t="s">
        <v>369</v>
      </c>
      <c r="D7" s="66"/>
      <c r="E7" s="66"/>
      <c r="F7" s="66">
        <v>648.017</v>
      </c>
      <c r="G7" s="60">
        <f aca="true" t="shared" si="0" ref="G7:G45">F7*$T$15</f>
        <v>149.04391</v>
      </c>
      <c r="H7" s="66"/>
      <c r="I7" s="66"/>
      <c r="J7" s="66"/>
      <c r="K7" s="66"/>
      <c r="L7" s="60"/>
      <c r="M7" s="81"/>
      <c r="N7" s="107">
        <f aca="true" t="shared" si="1" ref="N7:N36">ROUNDDOWN(M7*G7,0)</f>
        <v>0</v>
      </c>
      <c r="O7" s="92">
        <f aca="true" t="shared" si="2" ref="O7:O36">ROUNDDOWN(IF(N7&lt;$S$6,"0",N7*15/100),0)</f>
        <v>0</v>
      </c>
      <c r="P7" s="66">
        <v>36</v>
      </c>
      <c r="Q7" s="67">
        <f aca="true" t="shared" si="3" ref="Q7:Q35">ROUNDDOWN(IF(P7&lt;O7,P7,O7),0)</f>
        <v>0</v>
      </c>
    </row>
    <row r="8" spans="1:17" s="291" customFormat="1" ht="45" customHeight="1">
      <c r="A8" s="386">
        <v>2</v>
      </c>
      <c r="B8" s="143" t="s">
        <v>339</v>
      </c>
      <c r="C8" s="132" t="s">
        <v>369</v>
      </c>
      <c r="D8" s="18"/>
      <c r="E8" s="18"/>
      <c r="F8" s="18">
        <v>566</v>
      </c>
      <c r="G8" s="19">
        <f t="shared" si="0"/>
        <v>130.18</v>
      </c>
      <c r="H8" s="18"/>
      <c r="I8" s="18"/>
      <c r="J8" s="18"/>
      <c r="K8" s="18"/>
      <c r="L8" s="19"/>
      <c r="M8" s="82"/>
      <c r="N8" s="107">
        <f t="shared" si="1"/>
        <v>0</v>
      </c>
      <c r="O8" s="93">
        <f t="shared" si="2"/>
        <v>0</v>
      </c>
      <c r="P8" s="18">
        <v>27</v>
      </c>
      <c r="Q8" s="20">
        <f t="shared" si="3"/>
        <v>0</v>
      </c>
    </row>
    <row r="9" spans="1:17" s="291" customFormat="1" ht="45" customHeight="1">
      <c r="A9" s="386">
        <v>3</v>
      </c>
      <c r="B9" s="143" t="s">
        <v>340</v>
      </c>
      <c r="C9" s="132" t="s">
        <v>369</v>
      </c>
      <c r="D9" s="18"/>
      <c r="E9" s="18"/>
      <c r="F9" s="18">
        <v>144</v>
      </c>
      <c r="G9" s="19">
        <f t="shared" si="0"/>
        <v>33.120000000000005</v>
      </c>
      <c r="H9" s="18"/>
      <c r="I9" s="18"/>
      <c r="J9" s="18"/>
      <c r="K9" s="18"/>
      <c r="L9" s="19"/>
      <c r="M9" s="82"/>
      <c r="N9" s="107">
        <f t="shared" si="1"/>
        <v>0</v>
      </c>
      <c r="O9" s="93">
        <f t="shared" si="2"/>
        <v>0</v>
      </c>
      <c r="P9" s="18">
        <v>5</v>
      </c>
      <c r="Q9" s="20">
        <f t="shared" si="3"/>
        <v>0</v>
      </c>
    </row>
    <row r="10" spans="1:17" s="291" customFormat="1" ht="45" customHeight="1">
      <c r="A10" s="386">
        <v>4</v>
      </c>
      <c r="B10" s="379" t="s">
        <v>412</v>
      </c>
      <c r="C10" s="132" t="s">
        <v>369</v>
      </c>
      <c r="D10" s="18"/>
      <c r="E10" s="18"/>
      <c r="F10" s="18">
        <v>47.5</v>
      </c>
      <c r="G10" s="19">
        <f t="shared" si="0"/>
        <v>10.925</v>
      </c>
      <c r="H10" s="18"/>
      <c r="I10" s="18"/>
      <c r="J10" s="18"/>
      <c r="K10" s="18"/>
      <c r="L10" s="19"/>
      <c r="M10" s="82"/>
      <c r="N10" s="107">
        <f t="shared" si="1"/>
        <v>0</v>
      </c>
      <c r="O10" s="93">
        <f t="shared" si="2"/>
        <v>0</v>
      </c>
      <c r="P10" s="18">
        <v>1</v>
      </c>
      <c r="Q10" s="20">
        <f t="shared" si="3"/>
        <v>0</v>
      </c>
    </row>
    <row r="11" spans="1:17" s="291" customFormat="1" ht="45" customHeight="1">
      <c r="A11" s="386">
        <v>5</v>
      </c>
      <c r="B11" s="143" t="s">
        <v>335</v>
      </c>
      <c r="C11" s="132" t="s">
        <v>369</v>
      </c>
      <c r="D11" s="18"/>
      <c r="E11" s="18"/>
      <c r="F11" s="18">
        <v>40</v>
      </c>
      <c r="G11" s="19">
        <f t="shared" si="0"/>
        <v>9.200000000000001</v>
      </c>
      <c r="H11" s="18"/>
      <c r="I11" s="18"/>
      <c r="J11" s="18"/>
      <c r="K11" s="18"/>
      <c r="L11" s="19"/>
      <c r="M11" s="82"/>
      <c r="N11" s="107">
        <f t="shared" si="1"/>
        <v>0</v>
      </c>
      <c r="O11" s="93">
        <f t="shared" si="2"/>
        <v>0</v>
      </c>
      <c r="P11" s="18">
        <v>3</v>
      </c>
      <c r="Q11" s="20">
        <f t="shared" si="3"/>
        <v>0</v>
      </c>
    </row>
    <row r="12" spans="1:17" s="291" customFormat="1" ht="45" customHeight="1">
      <c r="A12" s="386">
        <v>6</v>
      </c>
      <c r="B12" s="143" t="s">
        <v>336</v>
      </c>
      <c r="C12" s="132" t="s">
        <v>369</v>
      </c>
      <c r="D12" s="18"/>
      <c r="E12" s="18"/>
      <c r="F12" s="18">
        <v>85</v>
      </c>
      <c r="G12" s="19">
        <f t="shared" si="0"/>
        <v>19.55</v>
      </c>
      <c r="H12" s="18"/>
      <c r="I12" s="18"/>
      <c r="J12" s="18"/>
      <c r="K12" s="18"/>
      <c r="L12" s="19"/>
      <c r="M12" s="82"/>
      <c r="N12" s="107">
        <f t="shared" si="1"/>
        <v>0</v>
      </c>
      <c r="O12" s="93">
        <f t="shared" si="2"/>
        <v>0</v>
      </c>
      <c r="P12" s="18">
        <v>5</v>
      </c>
      <c r="Q12" s="20">
        <f t="shared" si="3"/>
        <v>0</v>
      </c>
    </row>
    <row r="13" spans="1:17" s="291" customFormat="1" ht="45" customHeight="1">
      <c r="A13" s="386">
        <v>7</v>
      </c>
      <c r="B13" s="143" t="s">
        <v>337</v>
      </c>
      <c r="C13" s="132" t="s">
        <v>369</v>
      </c>
      <c r="D13" s="18"/>
      <c r="E13" s="18"/>
      <c r="F13" s="18">
        <v>75.4</v>
      </c>
      <c r="G13" s="19">
        <f t="shared" si="0"/>
        <v>17.342000000000002</v>
      </c>
      <c r="H13" s="18"/>
      <c r="I13" s="18"/>
      <c r="J13" s="18"/>
      <c r="K13" s="18"/>
      <c r="L13" s="19"/>
      <c r="M13" s="82"/>
      <c r="N13" s="107">
        <f t="shared" si="1"/>
        <v>0</v>
      </c>
      <c r="O13" s="93">
        <f t="shared" si="2"/>
        <v>0</v>
      </c>
      <c r="P13" s="18">
        <v>5</v>
      </c>
      <c r="Q13" s="20">
        <f t="shared" si="3"/>
        <v>0</v>
      </c>
    </row>
    <row r="14" spans="1:17" s="291" customFormat="1" ht="45" customHeight="1">
      <c r="A14" s="386">
        <v>8</v>
      </c>
      <c r="B14" s="143" t="s">
        <v>334</v>
      </c>
      <c r="C14" s="134" t="s">
        <v>75</v>
      </c>
      <c r="D14" s="18">
        <v>3</v>
      </c>
      <c r="E14" s="18">
        <v>38.1</v>
      </c>
      <c r="F14" s="18">
        <v>136</v>
      </c>
      <c r="G14" s="19">
        <f t="shared" si="0"/>
        <v>31.28</v>
      </c>
      <c r="H14" s="18">
        <v>13</v>
      </c>
      <c r="I14" s="18">
        <v>8</v>
      </c>
      <c r="J14" s="18">
        <v>2</v>
      </c>
      <c r="K14" s="18">
        <f>J14+I14</f>
        <v>10</v>
      </c>
      <c r="L14" s="19">
        <f>K14*10/E14</f>
        <v>2.6246719160104988</v>
      </c>
      <c r="M14" s="82">
        <f>L14*$S$15</f>
        <v>2.1872265966754156</v>
      </c>
      <c r="N14" s="107">
        <f t="shared" si="1"/>
        <v>68</v>
      </c>
      <c r="O14" s="93">
        <f t="shared" si="2"/>
        <v>10</v>
      </c>
      <c r="P14" s="18">
        <v>10</v>
      </c>
      <c r="Q14" s="20">
        <f t="shared" si="3"/>
        <v>10</v>
      </c>
    </row>
    <row r="15" spans="1:20" s="291" customFormat="1" ht="45" customHeight="1">
      <c r="A15" s="386">
        <v>9</v>
      </c>
      <c r="B15" s="143" t="s">
        <v>333</v>
      </c>
      <c r="C15" s="134" t="s">
        <v>76</v>
      </c>
      <c r="D15" s="18">
        <v>3</v>
      </c>
      <c r="E15" s="18">
        <v>40.6</v>
      </c>
      <c r="F15" s="18">
        <v>113</v>
      </c>
      <c r="G15" s="19">
        <f t="shared" si="0"/>
        <v>25.990000000000002</v>
      </c>
      <c r="H15" s="18">
        <v>11</v>
      </c>
      <c r="I15" s="18">
        <v>6</v>
      </c>
      <c r="J15" s="18">
        <v>2</v>
      </c>
      <c r="K15" s="18">
        <f aca="true" t="shared" si="4" ref="K15:K44">J15+I15</f>
        <v>8</v>
      </c>
      <c r="L15" s="19">
        <f>K15*10/E15</f>
        <v>1.9704433497536946</v>
      </c>
      <c r="M15" s="82">
        <f>L15*$S$15</f>
        <v>1.6420361247947455</v>
      </c>
      <c r="N15" s="107">
        <f t="shared" si="1"/>
        <v>42</v>
      </c>
      <c r="O15" s="93">
        <f t="shared" si="2"/>
        <v>6</v>
      </c>
      <c r="P15" s="18">
        <v>6</v>
      </c>
      <c r="Q15" s="20">
        <f t="shared" si="3"/>
        <v>6</v>
      </c>
      <c r="S15" s="318">
        <f>500/600</f>
        <v>0.8333333333333334</v>
      </c>
      <c r="T15" s="38">
        <v>0.23</v>
      </c>
    </row>
    <row r="16" spans="1:17" s="291" customFormat="1" ht="45" customHeight="1">
      <c r="A16" s="386">
        <v>10</v>
      </c>
      <c r="B16" s="143" t="s">
        <v>457</v>
      </c>
      <c r="C16" s="132" t="s">
        <v>369</v>
      </c>
      <c r="D16" s="18"/>
      <c r="E16" s="18"/>
      <c r="F16" s="18">
        <v>116.6</v>
      </c>
      <c r="G16" s="19">
        <f t="shared" si="0"/>
        <v>26.818</v>
      </c>
      <c r="H16" s="18"/>
      <c r="I16" s="18"/>
      <c r="J16" s="18"/>
      <c r="K16" s="18"/>
      <c r="L16" s="19"/>
      <c r="M16" s="82"/>
      <c r="N16" s="107">
        <f t="shared" si="1"/>
        <v>0</v>
      </c>
      <c r="O16" s="93">
        <f t="shared" si="2"/>
        <v>0</v>
      </c>
      <c r="P16" s="18"/>
      <c r="Q16" s="20">
        <f t="shared" si="3"/>
        <v>0</v>
      </c>
    </row>
    <row r="17" spans="1:17" s="291" customFormat="1" ht="45" customHeight="1">
      <c r="A17" s="386">
        <v>11</v>
      </c>
      <c r="B17" s="143" t="s">
        <v>332</v>
      </c>
      <c r="C17" s="134" t="s">
        <v>119</v>
      </c>
      <c r="D17" s="18">
        <v>4</v>
      </c>
      <c r="E17" s="18">
        <v>72</v>
      </c>
      <c r="F17" s="18">
        <v>201.063</v>
      </c>
      <c r="G17" s="19">
        <f t="shared" si="0"/>
        <v>46.24449</v>
      </c>
      <c r="H17" s="18">
        <v>14</v>
      </c>
      <c r="I17" s="18">
        <v>10</v>
      </c>
      <c r="J17" s="18">
        <v>3</v>
      </c>
      <c r="K17" s="18">
        <f t="shared" si="4"/>
        <v>13</v>
      </c>
      <c r="L17" s="19">
        <f>K17*10/E17</f>
        <v>1.8055555555555556</v>
      </c>
      <c r="M17" s="82">
        <f>L17*$S$15</f>
        <v>1.5046296296296298</v>
      </c>
      <c r="N17" s="107">
        <f t="shared" si="1"/>
        <v>69</v>
      </c>
      <c r="O17" s="93">
        <f t="shared" si="2"/>
        <v>10</v>
      </c>
      <c r="P17" s="18">
        <v>10</v>
      </c>
      <c r="Q17" s="20">
        <f t="shared" si="3"/>
        <v>10</v>
      </c>
    </row>
    <row r="18" spans="1:17" s="291" customFormat="1" ht="45" customHeight="1">
      <c r="A18" s="386">
        <v>12</v>
      </c>
      <c r="B18" s="143" t="s">
        <v>81</v>
      </c>
      <c r="C18" s="132" t="s">
        <v>282</v>
      </c>
      <c r="D18" s="18"/>
      <c r="E18" s="18"/>
      <c r="F18" s="18">
        <v>53.867</v>
      </c>
      <c r="G18" s="19">
        <f t="shared" si="0"/>
        <v>12.38941</v>
      </c>
      <c r="H18" s="18" t="s">
        <v>79</v>
      </c>
      <c r="I18" s="18"/>
      <c r="J18" s="18"/>
      <c r="K18" s="18"/>
      <c r="L18" s="19"/>
      <c r="M18" s="82"/>
      <c r="N18" s="107">
        <f t="shared" si="1"/>
        <v>0</v>
      </c>
      <c r="O18" s="93">
        <f t="shared" si="2"/>
        <v>0</v>
      </c>
      <c r="P18" s="18">
        <v>4</v>
      </c>
      <c r="Q18" s="20">
        <f t="shared" si="3"/>
        <v>0</v>
      </c>
    </row>
    <row r="19" spans="1:17" s="291" customFormat="1" ht="45" customHeight="1">
      <c r="A19" s="386">
        <v>13</v>
      </c>
      <c r="B19" s="143" t="s">
        <v>56</v>
      </c>
      <c r="C19" s="132" t="s">
        <v>282</v>
      </c>
      <c r="D19" s="18"/>
      <c r="E19" s="18"/>
      <c r="F19" s="18">
        <v>100.78</v>
      </c>
      <c r="G19" s="19">
        <f t="shared" si="0"/>
        <v>23.1794</v>
      </c>
      <c r="H19" s="18"/>
      <c r="I19" s="18"/>
      <c r="J19" s="18"/>
      <c r="K19" s="18"/>
      <c r="L19" s="19"/>
      <c r="M19" s="82"/>
      <c r="N19" s="107">
        <f t="shared" si="1"/>
        <v>0</v>
      </c>
      <c r="O19" s="93">
        <f t="shared" si="2"/>
        <v>0</v>
      </c>
      <c r="P19" s="18">
        <v>6</v>
      </c>
      <c r="Q19" s="20">
        <f t="shared" si="3"/>
        <v>0</v>
      </c>
    </row>
    <row r="20" spans="1:17" s="291" customFormat="1" ht="45" customHeight="1">
      <c r="A20" s="386">
        <v>14</v>
      </c>
      <c r="B20" s="146" t="s">
        <v>322</v>
      </c>
      <c r="C20" s="134" t="s">
        <v>115</v>
      </c>
      <c r="D20" s="18">
        <v>2</v>
      </c>
      <c r="E20" s="18">
        <v>24</v>
      </c>
      <c r="F20" s="18">
        <v>34.42</v>
      </c>
      <c r="G20" s="19">
        <f t="shared" si="0"/>
        <v>7.916600000000001</v>
      </c>
      <c r="H20" s="18">
        <v>5</v>
      </c>
      <c r="I20" s="18">
        <v>4</v>
      </c>
      <c r="J20" s="18">
        <v>1</v>
      </c>
      <c r="K20" s="18">
        <f t="shared" si="4"/>
        <v>5</v>
      </c>
      <c r="L20" s="19">
        <f>K20*10/E20</f>
        <v>2.0833333333333335</v>
      </c>
      <c r="M20" s="82">
        <f>L20*$S$15</f>
        <v>1.7361111111111114</v>
      </c>
      <c r="N20" s="107">
        <f t="shared" si="1"/>
        <v>13</v>
      </c>
      <c r="O20" s="93">
        <f t="shared" si="2"/>
        <v>1</v>
      </c>
      <c r="P20" s="18"/>
      <c r="Q20" s="20">
        <v>1</v>
      </c>
    </row>
    <row r="21" spans="1:17" s="291" customFormat="1" ht="45" customHeight="1">
      <c r="A21" s="386">
        <v>15</v>
      </c>
      <c r="B21" s="143" t="s">
        <v>9</v>
      </c>
      <c r="C21" s="132" t="s">
        <v>369</v>
      </c>
      <c r="D21" s="18"/>
      <c r="E21" s="18"/>
      <c r="F21" s="18">
        <v>161.327</v>
      </c>
      <c r="G21" s="19">
        <f t="shared" si="0"/>
        <v>37.10521</v>
      </c>
      <c r="H21" s="18"/>
      <c r="I21" s="18"/>
      <c r="J21" s="18"/>
      <c r="K21" s="18"/>
      <c r="L21" s="19"/>
      <c r="M21" s="82"/>
      <c r="N21" s="107">
        <f>ROUNDDOWN(M21*G21,0)</f>
        <v>0</v>
      </c>
      <c r="O21" s="93">
        <f t="shared" si="2"/>
        <v>0</v>
      </c>
      <c r="P21" s="18"/>
      <c r="Q21" s="20">
        <f t="shared" si="3"/>
        <v>0</v>
      </c>
    </row>
    <row r="22" spans="1:17" s="291" customFormat="1" ht="45" customHeight="1">
      <c r="A22" s="386">
        <v>16</v>
      </c>
      <c r="B22" s="143" t="s">
        <v>458</v>
      </c>
      <c r="C22" s="132" t="s">
        <v>369</v>
      </c>
      <c r="D22" s="18"/>
      <c r="E22" s="18"/>
      <c r="F22" s="18">
        <v>681</v>
      </c>
      <c r="G22" s="19">
        <f t="shared" si="0"/>
        <v>156.63</v>
      </c>
      <c r="H22" s="18"/>
      <c r="I22" s="18"/>
      <c r="J22" s="18"/>
      <c r="K22" s="18"/>
      <c r="L22" s="19"/>
      <c r="M22" s="82"/>
      <c r="N22" s="107">
        <f>ROUNDDOWN(M22*G22,0)</f>
        <v>0</v>
      </c>
      <c r="O22" s="93">
        <f t="shared" si="2"/>
        <v>0</v>
      </c>
      <c r="P22" s="18"/>
      <c r="Q22" s="20">
        <f t="shared" si="3"/>
        <v>0</v>
      </c>
    </row>
    <row r="23" spans="1:17" s="291" customFormat="1" ht="45" customHeight="1">
      <c r="A23" s="386">
        <v>17</v>
      </c>
      <c r="B23" s="143" t="s">
        <v>327</v>
      </c>
      <c r="C23" s="134" t="s">
        <v>67</v>
      </c>
      <c r="D23" s="18">
        <v>3</v>
      </c>
      <c r="E23" s="18">
        <v>30</v>
      </c>
      <c r="F23" s="18">
        <v>240.043</v>
      </c>
      <c r="G23" s="19">
        <f t="shared" si="0"/>
        <v>55.20989</v>
      </c>
      <c r="H23" s="18">
        <v>14</v>
      </c>
      <c r="I23" s="18">
        <v>9</v>
      </c>
      <c r="J23" s="18">
        <v>0</v>
      </c>
      <c r="K23" s="18">
        <f t="shared" si="4"/>
        <v>9</v>
      </c>
      <c r="L23" s="19">
        <f>K23*10/E23</f>
        <v>3</v>
      </c>
      <c r="M23" s="82">
        <f>L23*$S$15</f>
        <v>2.5</v>
      </c>
      <c r="N23" s="107">
        <f t="shared" si="1"/>
        <v>138</v>
      </c>
      <c r="O23" s="93">
        <f t="shared" si="2"/>
        <v>20</v>
      </c>
      <c r="P23" s="18">
        <v>3</v>
      </c>
      <c r="Q23" s="20">
        <f t="shared" si="3"/>
        <v>3</v>
      </c>
    </row>
    <row r="24" spans="1:17" s="291" customFormat="1" ht="45" customHeight="1">
      <c r="A24" s="386">
        <v>18</v>
      </c>
      <c r="B24" s="143" t="s">
        <v>341</v>
      </c>
      <c r="C24" s="132" t="s">
        <v>369</v>
      </c>
      <c r="D24" s="18"/>
      <c r="E24" s="18"/>
      <c r="F24" s="18">
        <v>11.59</v>
      </c>
      <c r="G24" s="19">
        <f t="shared" si="0"/>
        <v>2.6657</v>
      </c>
      <c r="H24" s="18"/>
      <c r="I24" s="18"/>
      <c r="J24" s="18"/>
      <c r="K24" s="18"/>
      <c r="L24" s="19"/>
      <c r="M24" s="82"/>
      <c r="N24" s="107">
        <f t="shared" si="1"/>
        <v>0</v>
      </c>
      <c r="O24" s="93">
        <f t="shared" si="2"/>
        <v>0</v>
      </c>
      <c r="P24" s="18"/>
      <c r="Q24" s="20">
        <f t="shared" si="3"/>
        <v>0</v>
      </c>
    </row>
    <row r="25" spans="1:17" s="291" customFormat="1" ht="45" customHeight="1">
      <c r="A25" s="386">
        <v>19</v>
      </c>
      <c r="B25" s="151" t="s">
        <v>460</v>
      </c>
      <c r="C25" s="132" t="s">
        <v>369</v>
      </c>
      <c r="D25" s="29"/>
      <c r="E25" s="24"/>
      <c r="F25" s="225">
        <v>209.208</v>
      </c>
      <c r="G25" s="19">
        <f t="shared" si="0"/>
        <v>48.11784</v>
      </c>
      <c r="H25" s="24"/>
      <c r="I25" s="24"/>
      <c r="J25" s="24"/>
      <c r="K25" s="18"/>
      <c r="L25" s="19"/>
      <c r="M25" s="82"/>
      <c r="N25" s="107">
        <f t="shared" si="1"/>
        <v>0</v>
      </c>
      <c r="O25" s="399">
        <f t="shared" si="2"/>
        <v>0</v>
      </c>
      <c r="P25" s="47"/>
      <c r="Q25" s="228">
        <f t="shared" si="3"/>
        <v>0</v>
      </c>
    </row>
    <row r="26" spans="1:17" s="291" customFormat="1" ht="45" customHeight="1">
      <c r="A26" s="386">
        <v>20</v>
      </c>
      <c r="B26" s="143" t="s">
        <v>323</v>
      </c>
      <c r="C26" s="134" t="s">
        <v>121</v>
      </c>
      <c r="D26" s="18">
        <v>3</v>
      </c>
      <c r="E26" s="18">
        <v>38</v>
      </c>
      <c r="F26" s="18">
        <v>67.361</v>
      </c>
      <c r="G26" s="19">
        <f t="shared" si="0"/>
        <v>15.493030000000001</v>
      </c>
      <c r="H26" s="18">
        <v>9</v>
      </c>
      <c r="I26" s="18">
        <v>7</v>
      </c>
      <c r="J26" s="18">
        <v>1</v>
      </c>
      <c r="K26" s="18">
        <f t="shared" si="4"/>
        <v>8</v>
      </c>
      <c r="L26" s="19">
        <f>K26*10/E26</f>
        <v>2.1052631578947367</v>
      </c>
      <c r="M26" s="82">
        <f>L26*$S$15</f>
        <v>1.7543859649122806</v>
      </c>
      <c r="N26" s="107">
        <f t="shared" si="1"/>
        <v>27</v>
      </c>
      <c r="O26" s="93">
        <f t="shared" si="2"/>
        <v>4</v>
      </c>
      <c r="P26" s="18">
        <v>3</v>
      </c>
      <c r="Q26" s="20">
        <f t="shared" si="3"/>
        <v>3</v>
      </c>
    </row>
    <row r="27" spans="1:17" s="291" customFormat="1" ht="45" customHeight="1">
      <c r="A27" s="386">
        <v>21</v>
      </c>
      <c r="B27" s="143" t="s">
        <v>330</v>
      </c>
      <c r="C27" s="134" t="s">
        <v>127</v>
      </c>
      <c r="D27" s="18">
        <v>2</v>
      </c>
      <c r="E27" s="18">
        <v>27</v>
      </c>
      <c r="F27" s="18">
        <v>117.698</v>
      </c>
      <c r="G27" s="19">
        <f t="shared" si="0"/>
        <v>27.07054</v>
      </c>
      <c r="H27" s="18">
        <v>8</v>
      </c>
      <c r="I27" s="18">
        <v>6</v>
      </c>
      <c r="J27" s="18">
        <v>4</v>
      </c>
      <c r="K27" s="18">
        <f t="shared" si="4"/>
        <v>10</v>
      </c>
      <c r="L27" s="19">
        <f>K27*10/E27</f>
        <v>3.7037037037037037</v>
      </c>
      <c r="M27" s="82">
        <f>L27*$S$15</f>
        <v>3.0864197530864197</v>
      </c>
      <c r="N27" s="107">
        <f t="shared" si="1"/>
        <v>83</v>
      </c>
      <c r="O27" s="93">
        <f t="shared" si="2"/>
        <v>12</v>
      </c>
      <c r="P27" s="18">
        <v>12</v>
      </c>
      <c r="Q27" s="20">
        <f t="shared" si="3"/>
        <v>12</v>
      </c>
    </row>
    <row r="28" spans="1:17" s="291" customFormat="1" ht="45" customHeight="1">
      <c r="A28" s="386">
        <v>22</v>
      </c>
      <c r="B28" s="143" t="s">
        <v>329</v>
      </c>
      <c r="C28" s="134" t="s">
        <v>128</v>
      </c>
      <c r="D28" s="18">
        <v>3</v>
      </c>
      <c r="E28" s="18">
        <v>36</v>
      </c>
      <c r="F28" s="18">
        <v>282.278</v>
      </c>
      <c r="G28" s="19">
        <f t="shared" si="0"/>
        <v>64.92394</v>
      </c>
      <c r="H28" s="18">
        <v>10</v>
      </c>
      <c r="I28" s="18">
        <v>4</v>
      </c>
      <c r="J28" s="18">
        <v>3</v>
      </c>
      <c r="K28" s="18">
        <f t="shared" si="4"/>
        <v>7</v>
      </c>
      <c r="L28" s="19">
        <f>K28*10/E28</f>
        <v>1.9444444444444444</v>
      </c>
      <c r="M28" s="82">
        <f>L28*$S$15</f>
        <v>1.6203703703703705</v>
      </c>
      <c r="N28" s="107">
        <f t="shared" si="1"/>
        <v>105</v>
      </c>
      <c r="O28" s="93">
        <f t="shared" si="2"/>
        <v>15</v>
      </c>
      <c r="P28" s="18">
        <v>15</v>
      </c>
      <c r="Q28" s="20">
        <f t="shared" si="3"/>
        <v>15</v>
      </c>
    </row>
    <row r="29" spans="1:17" s="291" customFormat="1" ht="45" customHeight="1">
      <c r="A29" s="386">
        <v>23</v>
      </c>
      <c r="B29" s="143" t="s">
        <v>26</v>
      </c>
      <c r="C29" s="132" t="s">
        <v>369</v>
      </c>
      <c r="D29" s="18"/>
      <c r="E29" s="18"/>
      <c r="F29" s="18">
        <v>25.6365</v>
      </c>
      <c r="G29" s="19">
        <f t="shared" si="0"/>
        <v>5.896395000000001</v>
      </c>
      <c r="H29" s="18"/>
      <c r="I29" s="18"/>
      <c r="J29" s="18"/>
      <c r="K29" s="18"/>
      <c r="L29" s="19"/>
      <c r="M29" s="82"/>
      <c r="N29" s="107">
        <f t="shared" si="1"/>
        <v>0</v>
      </c>
      <c r="O29" s="93">
        <f t="shared" si="2"/>
        <v>0</v>
      </c>
      <c r="P29" s="18"/>
      <c r="Q29" s="20">
        <f t="shared" si="3"/>
        <v>0</v>
      </c>
    </row>
    <row r="30" spans="1:17" s="291" customFormat="1" ht="45" customHeight="1">
      <c r="A30" s="386">
        <v>24</v>
      </c>
      <c r="B30" s="143" t="s">
        <v>488</v>
      </c>
      <c r="C30" s="134" t="s">
        <v>66</v>
      </c>
      <c r="D30" s="18">
        <v>3</v>
      </c>
      <c r="E30" s="18">
        <v>42.1</v>
      </c>
      <c r="F30" s="18">
        <v>103</v>
      </c>
      <c r="G30" s="19">
        <f t="shared" si="0"/>
        <v>23.69</v>
      </c>
      <c r="H30" s="18">
        <v>13</v>
      </c>
      <c r="I30" s="18">
        <v>8</v>
      </c>
      <c r="J30" s="18">
        <v>1</v>
      </c>
      <c r="K30" s="18">
        <f t="shared" si="4"/>
        <v>9</v>
      </c>
      <c r="L30" s="19">
        <f>K30*10/E30</f>
        <v>2.137767220902613</v>
      </c>
      <c r="M30" s="82">
        <f aca="true" t="shared" si="5" ref="M30:M36">L30*$S$15</f>
        <v>1.7814726840855108</v>
      </c>
      <c r="N30" s="107">
        <f t="shared" si="1"/>
        <v>42</v>
      </c>
      <c r="O30" s="93">
        <f t="shared" si="2"/>
        <v>6</v>
      </c>
      <c r="P30" s="18">
        <v>10</v>
      </c>
      <c r="Q30" s="20">
        <f t="shared" si="3"/>
        <v>6</v>
      </c>
    </row>
    <row r="31" spans="1:17" s="291" customFormat="1" ht="45" customHeight="1">
      <c r="A31" s="386">
        <v>25</v>
      </c>
      <c r="B31" s="143" t="s">
        <v>10</v>
      </c>
      <c r="C31" s="134" t="s">
        <v>74</v>
      </c>
      <c r="D31" s="18">
        <v>3</v>
      </c>
      <c r="E31" s="18">
        <v>37</v>
      </c>
      <c r="F31" s="18">
        <v>48</v>
      </c>
      <c r="G31" s="19">
        <f t="shared" si="0"/>
        <v>11.040000000000001</v>
      </c>
      <c r="H31" s="18">
        <v>10</v>
      </c>
      <c r="I31" s="18">
        <v>8</v>
      </c>
      <c r="J31" s="18">
        <v>1</v>
      </c>
      <c r="K31" s="18">
        <f t="shared" si="4"/>
        <v>9</v>
      </c>
      <c r="L31" s="19">
        <f>K31*10/E31</f>
        <v>2.4324324324324325</v>
      </c>
      <c r="M31" s="82">
        <f t="shared" si="5"/>
        <v>2.027027027027027</v>
      </c>
      <c r="N31" s="107">
        <f t="shared" si="1"/>
        <v>22</v>
      </c>
      <c r="O31" s="93">
        <f t="shared" si="2"/>
        <v>3</v>
      </c>
      <c r="P31" s="18">
        <v>2</v>
      </c>
      <c r="Q31" s="20">
        <f t="shared" si="3"/>
        <v>2</v>
      </c>
    </row>
    <row r="32" spans="1:17" s="291" customFormat="1" ht="45" customHeight="1">
      <c r="A32" s="386">
        <v>26</v>
      </c>
      <c r="B32" s="143" t="s">
        <v>370</v>
      </c>
      <c r="C32" s="134" t="s">
        <v>76</v>
      </c>
      <c r="D32" s="18">
        <v>3</v>
      </c>
      <c r="E32" s="18">
        <v>50.2</v>
      </c>
      <c r="F32" s="18">
        <v>205.097</v>
      </c>
      <c r="G32" s="19">
        <f t="shared" si="0"/>
        <v>47.17231</v>
      </c>
      <c r="H32" s="18">
        <v>14</v>
      </c>
      <c r="I32" s="18">
        <v>6</v>
      </c>
      <c r="J32" s="18">
        <v>4</v>
      </c>
      <c r="K32" s="18">
        <f t="shared" si="4"/>
        <v>10</v>
      </c>
      <c r="L32" s="19">
        <f>K32*10/E32</f>
        <v>1.99203187250996</v>
      </c>
      <c r="M32" s="82">
        <f t="shared" si="5"/>
        <v>1.6600265604249667</v>
      </c>
      <c r="N32" s="107">
        <f t="shared" si="1"/>
        <v>78</v>
      </c>
      <c r="O32" s="93">
        <f t="shared" si="2"/>
        <v>11</v>
      </c>
      <c r="P32" s="18">
        <v>8</v>
      </c>
      <c r="Q32" s="20">
        <f t="shared" si="3"/>
        <v>8</v>
      </c>
    </row>
    <row r="33" spans="1:17" s="291" customFormat="1" ht="45" customHeight="1">
      <c r="A33" s="386">
        <v>27</v>
      </c>
      <c r="B33" s="151" t="s">
        <v>82</v>
      </c>
      <c r="C33" s="134" t="s">
        <v>113</v>
      </c>
      <c r="D33" s="18">
        <v>3</v>
      </c>
      <c r="E33" s="18">
        <v>43.3</v>
      </c>
      <c r="F33" s="18">
        <v>237.32</v>
      </c>
      <c r="G33" s="19">
        <f t="shared" si="0"/>
        <v>54.583600000000004</v>
      </c>
      <c r="H33" s="18">
        <v>12</v>
      </c>
      <c r="I33" s="18">
        <v>12</v>
      </c>
      <c r="J33" s="18">
        <v>1</v>
      </c>
      <c r="K33" s="18">
        <f t="shared" si="4"/>
        <v>13</v>
      </c>
      <c r="L33" s="19">
        <f>K33*10/E33</f>
        <v>3.002309468822171</v>
      </c>
      <c r="M33" s="82">
        <f t="shared" si="5"/>
        <v>2.5019245573518094</v>
      </c>
      <c r="N33" s="107">
        <f t="shared" si="1"/>
        <v>136</v>
      </c>
      <c r="O33" s="93">
        <f t="shared" si="2"/>
        <v>20</v>
      </c>
      <c r="P33" s="18"/>
      <c r="Q33" s="20">
        <v>20</v>
      </c>
    </row>
    <row r="34" spans="1:17" s="291" customFormat="1" ht="45" customHeight="1">
      <c r="A34" s="386">
        <v>28</v>
      </c>
      <c r="B34" s="143" t="s">
        <v>80</v>
      </c>
      <c r="C34" s="132" t="s">
        <v>369</v>
      </c>
      <c r="D34" s="18"/>
      <c r="E34" s="18"/>
      <c r="F34" s="18">
        <v>124.78</v>
      </c>
      <c r="G34" s="19">
        <f t="shared" si="0"/>
        <v>28.6994</v>
      </c>
      <c r="H34" s="18"/>
      <c r="I34" s="18"/>
      <c r="J34" s="18"/>
      <c r="K34" s="18"/>
      <c r="L34" s="19"/>
      <c r="M34" s="82"/>
      <c r="N34" s="107">
        <f t="shared" si="1"/>
        <v>0</v>
      </c>
      <c r="O34" s="93">
        <f t="shared" si="2"/>
        <v>0</v>
      </c>
      <c r="P34" s="18"/>
      <c r="Q34" s="20">
        <f t="shared" si="3"/>
        <v>0</v>
      </c>
    </row>
    <row r="35" spans="1:17" s="291" customFormat="1" ht="45" customHeight="1">
      <c r="A35" s="386">
        <v>29</v>
      </c>
      <c r="B35" s="151" t="s">
        <v>83</v>
      </c>
      <c r="C35" s="132" t="s">
        <v>369</v>
      </c>
      <c r="D35" s="18"/>
      <c r="E35" s="18"/>
      <c r="F35" s="18">
        <v>317.5985</v>
      </c>
      <c r="G35" s="19">
        <f t="shared" si="0"/>
        <v>73.047655</v>
      </c>
      <c r="H35" s="18"/>
      <c r="I35" s="18"/>
      <c r="J35" s="18"/>
      <c r="K35" s="18"/>
      <c r="L35" s="19"/>
      <c r="M35" s="82"/>
      <c r="N35" s="107">
        <f t="shared" si="1"/>
        <v>0</v>
      </c>
      <c r="O35" s="93">
        <f t="shared" si="2"/>
        <v>0</v>
      </c>
      <c r="P35" s="18"/>
      <c r="Q35" s="20">
        <f t="shared" si="3"/>
        <v>0</v>
      </c>
    </row>
    <row r="36" spans="1:17" s="291" customFormat="1" ht="45" customHeight="1">
      <c r="A36" s="386">
        <v>30</v>
      </c>
      <c r="B36" s="151" t="s">
        <v>84</v>
      </c>
      <c r="C36" s="134" t="s">
        <v>108</v>
      </c>
      <c r="D36" s="29">
        <v>3</v>
      </c>
      <c r="E36" s="21">
        <v>38</v>
      </c>
      <c r="F36" s="18">
        <v>207</v>
      </c>
      <c r="G36" s="19">
        <f t="shared" si="0"/>
        <v>47.61</v>
      </c>
      <c r="H36" s="21">
        <v>12</v>
      </c>
      <c r="I36" s="21">
        <v>10</v>
      </c>
      <c r="J36" s="21">
        <v>2</v>
      </c>
      <c r="K36" s="18">
        <f t="shared" si="4"/>
        <v>12</v>
      </c>
      <c r="L36" s="19">
        <f>K36*10/E36</f>
        <v>3.1578947368421053</v>
      </c>
      <c r="M36" s="82">
        <f t="shared" si="5"/>
        <v>2.6315789473684212</v>
      </c>
      <c r="N36" s="107">
        <f t="shared" si="1"/>
        <v>125</v>
      </c>
      <c r="O36" s="95">
        <f t="shared" si="2"/>
        <v>18</v>
      </c>
      <c r="P36" s="24"/>
      <c r="Q36" s="29">
        <v>18</v>
      </c>
    </row>
    <row r="37" spans="1:17" s="291" customFormat="1" ht="45" customHeight="1">
      <c r="A37" s="386">
        <v>31</v>
      </c>
      <c r="B37" s="151" t="s">
        <v>64</v>
      </c>
      <c r="C37" s="134" t="s">
        <v>109</v>
      </c>
      <c r="D37" s="18">
        <v>2</v>
      </c>
      <c r="E37" s="227">
        <v>29</v>
      </c>
      <c r="F37" s="227">
        <v>166.5</v>
      </c>
      <c r="G37" s="19">
        <f t="shared" si="0"/>
        <v>38.295</v>
      </c>
      <c r="H37" s="18">
        <v>7</v>
      </c>
      <c r="I37" s="18">
        <v>7</v>
      </c>
      <c r="J37" s="18">
        <v>2</v>
      </c>
      <c r="K37" s="18">
        <f t="shared" si="4"/>
        <v>9</v>
      </c>
      <c r="L37" s="19">
        <f aca="true" t="shared" si="6" ref="L37:L42">K37*10/E37</f>
        <v>3.103448275862069</v>
      </c>
      <c r="M37" s="82">
        <f aca="true" t="shared" si="7" ref="M37:M44">L37*$S$15</f>
        <v>2.586206896551724</v>
      </c>
      <c r="N37" s="107">
        <f aca="true" t="shared" si="8" ref="N37:N44">ROUNDDOWN(M37*G37,0)</f>
        <v>99</v>
      </c>
      <c r="O37" s="93">
        <f>ROUNDDOWN(IF(N37&lt;$S$6,"0",N37*15/100),0)</f>
        <v>14</v>
      </c>
      <c r="P37" s="18"/>
      <c r="Q37" s="20">
        <v>14</v>
      </c>
    </row>
    <row r="38" spans="1:17" s="291" customFormat="1" ht="45" customHeight="1">
      <c r="A38" s="386">
        <v>32</v>
      </c>
      <c r="B38" s="151" t="s">
        <v>85</v>
      </c>
      <c r="C38" s="134" t="s">
        <v>112</v>
      </c>
      <c r="D38" s="18">
        <v>3</v>
      </c>
      <c r="E38" s="18">
        <v>35.8</v>
      </c>
      <c r="F38" s="18">
        <v>149.4</v>
      </c>
      <c r="G38" s="19">
        <f t="shared" si="0"/>
        <v>34.362</v>
      </c>
      <c r="H38" s="18">
        <v>12</v>
      </c>
      <c r="I38" s="18">
        <v>11</v>
      </c>
      <c r="J38" s="18">
        <v>4</v>
      </c>
      <c r="K38" s="18">
        <f t="shared" si="4"/>
        <v>15</v>
      </c>
      <c r="L38" s="19">
        <f t="shared" si="6"/>
        <v>4.189944134078212</v>
      </c>
      <c r="M38" s="82">
        <f t="shared" si="7"/>
        <v>3.4916201117318435</v>
      </c>
      <c r="N38" s="107">
        <f t="shared" si="8"/>
        <v>119</v>
      </c>
      <c r="O38" s="93">
        <f>ROUNDDOWN(IF(N38&lt;$S$6,"0",N38*15/100),0)</f>
        <v>17</v>
      </c>
      <c r="P38" s="18"/>
      <c r="Q38" s="20">
        <v>17</v>
      </c>
    </row>
    <row r="39" spans="1:17" s="291" customFormat="1" ht="45" customHeight="1">
      <c r="A39" s="386">
        <v>33</v>
      </c>
      <c r="B39" s="151" t="s">
        <v>86</v>
      </c>
      <c r="C39" s="132" t="s">
        <v>369</v>
      </c>
      <c r="D39" s="29"/>
      <c r="E39" s="24"/>
      <c r="F39" s="18">
        <v>544.149</v>
      </c>
      <c r="G39" s="19">
        <f t="shared" si="0"/>
        <v>125.15427000000001</v>
      </c>
      <c r="H39" s="24"/>
      <c r="I39" s="24"/>
      <c r="J39" s="24"/>
      <c r="K39" s="18"/>
      <c r="L39" s="19"/>
      <c r="M39" s="82"/>
      <c r="N39" s="107">
        <f t="shared" si="8"/>
        <v>0</v>
      </c>
      <c r="O39" s="377"/>
      <c r="P39" s="24"/>
      <c r="Q39" s="24"/>
    </row>
    <row r="40" spans="1:17" s="291" customFormat="1" ht="45" customHeight="1">
      <c r="A40" s="386">
        <v>34</v>
      </c>
      <c r="B40" s="147" t="s">
        <v>317</v>
      </c>
      <c r="C40" s="134" t="s">
        <v>110</v>
      </c>
      <c r="D40" s="18">
        <v>3</v>
      </c>
      <c r="E40" s="18">
        <v>45.8</v>
      </c>
      <c r="F40" s="18">
        <v>252.3</v>
      </c>
      <c r="G40" s="19">
        <f t="shared" si="0"/>
        <v>58.029</v>
      </c>
      <c r="H40" s="18">
        <v>9</v>
      </c>
      <c r="I40" s="18">
        <v>4</v>
      </c>
      <c r="J40" s="18">
        <v>3</v>
      </c>
      <c r="K40" s="18">
        <f t="shared" si="4"/>
        <v>7</v>
      </c>
      <c r="L40" s="19">
        <f t="shared" si="6"/>
        <v>1.5283842794759825</v>
      </c>
      <c r="M40" s="82">
        <f t="shared" si="7"/>
        <v>1.2736535662299855</v>
      </c>
      <c r="N40" s="107">
        <f t="shared" si="8"/>
        <v>73</v>
      </c>
      <c r="O40" s="93">
        <v>0</v>
      </c>
      <c r="P40" s="18"/>
      <c r="Q40" s="20">
        <f>O40</f>
        <v>0</v>
      </c>
    </row>
    <row r="41" spans="1:17" s="291" customFormat="1" ht="45" customHeight="1">
      <c r="A41" s="386">
        <v>35</v>
      </c>
      <c r="B41" s="148" t="s">
        <v>316</v>
      </c>
      <c r="C41" s="134" t="s">
        <v>111</v>
      </c>
      <c r="D41" s="18">
        <v>4</v>
      </c>
      <c r="E41" s="18">
        <v>43.3</v>
      </c>
      <c r="F41" s="18">
        <v>41.655</v>
      </c>
      <c r="G41" s="19">
        <f t="shared" si="0"/>
        <v>9.58065</v>
      </c>
      <c r="H41" s="18">
        <v>11</v>
      </c>
      <c r="I41" s="18">
        <v>9</v>
      </c>
      <c r="J41" s="18">
        <v>4</v>
      </c>
      <c r="K41" s="18">
        <f t="shared" si="4"/>
        <v>13</v>
      </c>
      <c r="L41" s="19">
        <f t="shared" si="6"/>
        <v>3.002309468822171</v>
      </c>
      <c r="M41" s="82">
        <f t="shared" si="7"/>
        <v>2.5019245573518094</v>
      </c>
      <c r="N41" s="107">
        <f t="shared" si="8"/>
        <v>23</v>
      </c>
      <c r="O41" s="93">
        <v>0</v>
      </c>
      <c r="P41" s="18"/>
      <c r="Q41" s="20">
        <v>0</v>
      </c>
    </row>
    <row r="42" spans="1:17" s="291" customFormat="1" ht="45" customHeight="1">
      <c r="A42" s="386">
        <v>36</v>
      </c>
      <c r="B42" s="148" t="s">
        <v>315</v>
      </c>
      <c r="C42" s="134" t="s">
        <v>114</v>
      </c>
      <c r="D42" s="18">
        <v>3</v>
      </c>
      <c r="E42" s="18">
        <v>35.3</v>
      </c>
      <c r="F42" s="18">
        <v>72.263</v>
      </c>
      <c r="G42" s="19">
        <f t="shared" si="0"/>
        <v>16.62049</v>
      </c>
      <c r="H42" s="18">
        <v>13</v>
      </c>
      <c r="I42" s="18">
        <v>12</v>
      </c>
      <c r="J42" s="18">
        <v>1</v>
      </c>
      <c r="K42" s="18">
        <f t="shared" si="4"/>
        <v>13</v>
      </c>
      <c r="L42" s="19">
        <f t="shared" si="6"/>
        <v>3.68271954674221</v>
      </c>
      <c r="M42" s="82">
        <f t="shared" si="7"/>
        <v>3.068932955618508</v>
      </c>
      <c r="N42" s="107">
        <f t="shared" si="8"/>
        <v>51</v>
      </c>
      <c r="O42" s="93">
        <v>0</v>
      </c>
      <c r="P42" s="18"/>
      <c r="Q42" s="20">
        <v>0</v>
      </c>
    </row>
    <row r="43" spans="1:17" s="291" customFormat="1" ht="45" customHeight="1">
      <c r="A43" s="386">
        <v>37</v>
      </c>
      <c r="B43" s="143" t="s">
        <v>70</v>
      </c>
      <c r="C43" s="133" t="s">
        <v>71</v>
      </c>
      <c r="D43" s="18">
        <v>2</v>
      </c>
      <c r="E43" s="18">
        <v>22</v>
      </c>
      <c r="F43" s="18">
        <v>55.213</v>
      </c>
      <c r="G43" s="19">
        <f t="shared" si="0"/>
        <v>12.69899</v>
      </c>
      <c r="H43" s="18">
        <v>3</v>
      </c>
      <c r="I43" s="18">
        <v>0</v>
      </c>
      <c r="J43" s="18">
        <v>1</v>
      </c>
      <c r="K43" s="18">
        <f t="shared" si="4"/>
        <v>1</v>
      </c>
      <c r="L43" s="19">
        <f>K43*10/E43</f>
        <v>0.45454545454545453</v>
      </c>
      <c r="M43" s="82">
        <f t="shared" si="7"/>
        <v>0.3787878787878788</v>
      </c>
      <c r="N43" s="107">
        <f t="shared" si="8"/>
        <v>4</v>
      </c>
      <c r="O43" s="93">
        <f>ROUNDDOWN(IF(N43&lt;$S$6,"0",N43*15/100),0)</f>
        <v>0</v>
      </c>
      <c r="P43" s="18"/>
      <c r="Q43" s="20">
        <f>ROUNDDOWN(IF(P43&lt;O43,P43,O43),0)</f>
        <v>0</v>
      </c>
    </row>
    <row r="44" spans="1:17" s="291" customFormat="1" ht="45" customHeight="1">
      <c r="A44" s="386">
        <v>38</v>
      </c>
      <c r="B44" s="143" t="s">
        <v>72</v>
      </c>
      <c r="C44" s="133" t="s">
        <v>73</v>
      </c>
      <c r="D44" s="18">
        <v>3</v>
      </c>
      <c r="E44" s="18">
        <v>29.5</v>
      </c>
      <c r="F44" s="18">
        <v>173.413</v>
      </c>
      <c r="G44" s="19">
        <f t="shared" si="0"/>
        <v>39.88499</v>
      </c>
      <c r="H44" s="18">
        <v>3</v>
      </c>
      <c r="I44" s="18">
        <v>3</v>
      </c>
      <c r="J44" s="18">
        <v>0</v>
      </c>
      <c r="K44" s="18">
        <f t="shared" si="4"/>
        <v>3</v>
      </c>
      <c r="L44" s="19">
        <f>K44*10/E44</f>
        <v>1.0169491525423728</v>
      </c>
      <c r="M44" s="82">
        <f t="shared" si="7"/>
        <v>0.847457627118644</v>
      </c>
      <c r="N44" s="107">
        <f t="shared" si="8"/>
        <v>33</v>
      </c>
      <c r="O44" s="93">
        <f>ROUNDDOWN(IF(N44&lt;$S$6,"0",N44*15/100),0)</f>
        <v>4</v>
      </c>
      <c r="P44" s="18"/>
      <c r="Q44" s="20">
        <f>ROUNDDOWN(IF(P44&lt;O44,P44,O44),0)</f>
        <v>0</v>
      </c>
    </row>
    <row r="45" spans="1:17" s="291" customFormat="1" ht="45" customHeight="1" thickBot="1">
      <c r="A45" s="386">
        <v>39</v>
      </c>
      <c r="B45" s="140" t="s">
        <v>425</v>
      </c>
      <c r="C45" s="132" t="s">
        <v>369</v>
      </c>
      <c r="D45" s="112"/>
      <c r="E45" s="343"/>
      <c r="F45" s="58">
        <v>38.188</v>
      </c>
      <c r="G45" s="71">
        <f t="shared" si="0"/>
        <v>8.783240000000001</v>
      </c>
      <c r="H45" s="343"/>
      <c r="I45" s="343"/>
      <c r="J45" s="343"/>
      <c r="K45" s="343"/>
      <c r="L45" s="71"/>
      <c r="M45" s="390"/>
      <c r="N45" s="107"/>
      <c r="O45" s="378"/>
      <c r="P45" s="343"/>
      <c r="Q45" s="343"/>
    </row>
    <row r="46" spans="1:17" s="291" customFormat="1" ht="45" customHeight="1" thickBot="1">
      <c r="A46" s="387"/>
      <c r="B46" s="389" t="s">
        <v>89</v>
      </c>
      <c r="C46" s="371"/>
      <c r="D46" s="348">
        <f>SUM(D7:D45)</f>
        <v>58</v>
      </c>
      <c r="E46" s="348">
        <f aca="true" t="shared" si="9" ref="E46:K46">SUM(E7:E45)</f>
        <v>756.9999999999998</v>
      </c>
      <c r="F46" s="348">
        <f t="shared" si="9"/>
        <v>6893.664999999999</v>
      </c>
      <c r="G46" s="348">
        <f t="shared" si="9"/>
        <v>1585.5429500000002</v>
      </c>
      <c r="H46" s="348">
        <f t="shared" si="9"/>
        <v>203</v>
      </c>
      <c r="I46" s="348">
        <f t="shared" si="9"/>
        <v>144</v>
      </c>
      <c r="J46" s="348">
        <f t="shared" si="9"/>
        <v>40</v>
      </c>
      <c r="K46" s="348">
        <f t="shared" si="9"/>
        <v>184</v>
      </c>
      <c r="L46" s="349">
        <f>K46*10/E46</f>
        <v>2.4306472919418765</v>
      </c>
      <c r="M46" s="391">
        <f>AVERAGE(M14:M45)</f>
        <v>2.039089646011405</v>
      </c>
      <c r="N46" s="403">
        <f>SUM(N7:N45)</f>
        <v>1350</v>
      </c>
      <c r="O46" s="400">
        <f>SUM(O7:O45)</f>
        <v>171</v>
      </c>
      <c r="P46" s="351">
        <f>SUM(P7:P45)</f>
        <v>171</v>
      </c>
      <c r="Q46" s="352">
        <f>SUM(Q7:Q45)</f>
        <v>145</v>
      </c>
    </row>
    <row r="47" spans="1:17" s="291" customFormat="1" ht="45" customHeight="1" thickBot="1">
      <c r="A47" s="388"/>
      <c r="B47" s="111" t="s">
        <v>434</v>
      </c>
      <c r="C47" s="320"/>
      <c r="D47" s="321"/>
      <c r="E47" s="321"/>
      <c r="F47" s="321"/>
      <c r="G47" s="322"/>
      <c r="H47" s="321"/>
      <c r="I47" s="321"/>
      <c r="J47" s="321"/>
      <c r="K47" s="321"/>
      <c r="L47" s="321"/>
      <c r="M47" s="323"/>
      <c r="N47" s="326"/>
      <c r="O47" s="320"/>
      <c r="P47" s="321"/>
      <c r="Q47" s="325"/>
    </row>
    <row r="48" spans="1:17" s="291" customFormat="1" ht="45" customHeight="1">
      <c r="A48" s="386">
        <v>40</v>
      </c>
      <c r="B48" s="143" t="s">
        <v>29</v>
      </c>
      <c r="C48" s="132" t="s">
        <v>369</v>
      </c>
      <c r="D48" s="66"/>
      <c r="E48" s="66"/>
      <c r="F48" s="66">
        <v>1679</v>
      </c>
      <c r="G48" s="60">
        <f>F48*$T$15</f>
        <v>386.17</v>
      </c>
      <c r="H48" s="66"/>
      <c r="I48" s="66"/>
      <c r="J48" s="66"/>
      <c r="K48" s="66"/>
      <c r="L48" s="60"/>
      <c r="M48" s="81">
        <f>L48*$S$15</f>
        <v>0</v>
      </c>
      <c r="N48" s="107">
        <f>ROUNDDOWN(M48*G48,0)</f>
        <v>0</v>
      </c>
      <c r="O48" s="92">
        <f>ROUNDDOWN(IF(N48&lt;$S$6,"0",N48*15/100),0)</f>
        <v>0</v>
      </c>
      <c r="P48" s="66">
        <v>29</v>
      </c>
      <c r="Q48" s="67">
        <f>ROUNDDOWN(IF(P48&lt;O48,P48,O48),0)</f>
        <v>0</v>
      </c>
    </row>
    <row r="49" spans="1:17" s="291" customFormat="1" ht="45" customHeight="1" thickBot="1">
      <c r="A49" s="386">
        <v>41</v>
      </c>
      <c r="B49" s="151" t="s">
        <v>30</v>
      </c>
      <c r="C49" s="153" t="s">
        <v>118</v>
      </c>
      <c r="D49" s="58">
        <v>4</v>
      </c>
      <c r="E49" s="58">
        <v>54</v>
      </c>
      <c r="F49" s="58">
        <v>239.73</v>
      </c>
      <c r="G49" s="71">
        <f>F49*$T$15</f>
        <v>55.1379</v>
      </c>
      <c r="H49" s="58">
        <v>9</v>
      </c>
      <c r="I49" s="58">
        <v>7</v>
      </c>
      <c r="J49" s="58">
        <v>3</v>
      </c>
      <c r="K49" s="58">
        <f>J49+I49</f>
        <v>10</v>
      </c>
      <c r="L49" s="71">
        <f>K49*10/E49</f>
        <v>1.8518518518518519</v>
      </c>
      <c r="M49" s="115">
        <f>L49*$S$15</f>
        <v>1.5432098765432098</v>
      </c>
      <c r="N49" s="107">
        <f>ROUNDDOWN(M49*G49,0)</f>
        <v>85</v>
      </c>
      <c r="O49" s="117">
        <f>ROUNDDOWN(IF(N49&lt;$S$6,"0",N49*15/100),0)</f>
        <v>12</v>
      </c>
      <c r="P49" s="58"/>
      <c r="Q49" s="118">
        <v>12</v>
      </c>
    </row>
    <row r="50" spans="1:17" s="291" customFormat="1" ht="45" customHeight="1">
      <c r="A50" s="387"/>
      <c r="B50" s="389" t="s">
        <v>89</v>
      </c>
      <c r="C50" s="372"/>
      <c r="D50" s="344">
        <f>SUM(D48:D49)</f>
        <v>4</v>
      </c>
      <c r="E50" s="344">
        <f>SUM(E48:E49)</f>
        <v>54</v>
      </c>
      <c r="F50" s="344">
        <f aca="true" t="shared" si="10" ref="F50:K50">SUM(F48:F49)</f>
        <v>1918.73</v>
      </c>
      <c r="G50" s="344">
        <f t="shared" si="10"/>
        <v>441.3079</v>
      </c>
      <c r="H50" s="344">
        <f t="shared" si="10"/>
        <v>9</v>
      </c>
      <c r="I50" s="344">
        <f t="shared" si="10"/>
        <v>7</v>
      </c>
      <c r="J50" s="344">
        <f t="shared" si="10"/>
        <v>3</v>
      </c>
      <c r="K50" s="344">
        <f t="shared" si="10"/>
        <v>10</v>
      </c>
      <c r="L50" s="345">
        <f>K50*10/E50</f>
        <v>1.8518518518518519</v>
      </c>
      <c r="M50" s="392">
        <f>AVERAGE(M48:M49)</f>
        <v>0.7716049382716049</v>
      </c>
      <c r="N50" s="404">
        <f>SUM(N48:N49)</f>
        <v>85</v>
      </c>
      <c r="O50" s="401">
        <f>SUM(O48:O49)</f>
        <v>12</v>
      </c>
      <c r="P50" s="346">
        <f>SUM(P48:P49)</f>
        <v>29</v>
      </c>
      <c r="Q50" s="347">
        <f>SUM(Q48:Q49)</f>
        <v>12</v>
      </c>
    </row>
    <row r="51" spans="1:17" s="291" customFormat="1" ht="45" customHeight="1" thickBot="1">
      <c r="A51" s="388"/>
      <c r="B51" s="111" t="s">
        <v>451</v>
      </c>
      <c r="C51" s="373"/>
      <c r="D51" s="361"/>
      <c r="E51" s="361"/>
      <c r="F51" s="361"/>
      <c r="G51" s="362"/>
      <c r="H51" s="361"/>
      <c r="I51" s="361"/>
      <c r="J51" s="361"/>
      <c r="K51" s="361"/>
      <c r="L51" s="361"/>
      <c r="M51" s="393"/>
      <c r="N51" s="405"/>
      <c r="O51" s="373"/>
      <c r="P51" s="361"/>
      <c r="Q51" s="363"/>
    </row>
    <row r="52" spans="1:17" s="291" customFormat="1" ht="45" customHeight="1">
      <c r="A52" s="386">
        <v>42</v>
      </c>
      <c r="B52" s="143" t="s">
        <v>25</v>
      </c>
      <c r="C52" s="132" t="s">
        <v>369</v>
      </c>
      <c r="D52" s="66"/>
      <c r="E52" s="66"/>
      <c r="F52" s="66">
        <v>37</v>
      </c>
      <c r="G52" s="60">
        <f aca="true" t="shared" si="11" ref="G52:G63">F52*$T$15</f>
        <v>8.51</v>
      </c>
      <c r="H52" s="66"/>
      <c r="I52" s="66"/>
      <c r="J52" s="66"/>
      <c r="K52" s="66"/>
      <c r="L52" s="60"/>
      <c r="M52" s="81"/>
      <c r="N52" s="107">
        <f aca="true" t="shared" si="12" ref="N52:N58">ROUNDDOWN(M52*G52,0)</f>
        <v>0</v>
      </c>
      <c r="O52" s="92">
        <f aca="true" t="shared" si="13" ref="O52:O58">ROUNDDOWN(IF(N52&lt;$S$6,"0",N52*15/100),0)</f>
        <v>0</v>
      </c>
      <c r="P52" s="66"/>
      <c r="Q52" s="67">
        <f aca="true" t="shared" si="14" ref="Q52:Q58">ROUNDDOWN(IF(P52&lt;O52,P52,O52),0)</f>
        <v>0</v>
      </c>
    </row>
    <row r="53" spans="1:17" s="291" customFormat="1" ht="45" customHeight="1">
      <c r="A53" s="386">
        <v>43</v>
      </c>
      <c r="B53" s="143" t="s">
        <v>11</v>
      </c>
      <c r="C53" s="132" t="s">
        <v>282</v>
      </c>
      <c r="D53" s="18"/>
      <c r="E53" s="18"/>
      <c r="F53" s="18">
        <v>46.194</v>
      </c>
      <c r="G53" s="19">
        <f t="shared" si="11"/>
        <v>10.62462</v>
      </c>
      <c r="H53" s="18"/>
      <c r="I53" s="18"/>
      <c r="J53" s="18"/>
      <c r="K53" s="18"/>
      <c r="L53" s="19"/>
      <c r="M53" s="82"/>
      <c r="N53" s="107">
        <f t="shared" si="12"/>
        <v>0</v>
      </c>
      <c r="O53" s="93">
        <f t="shared" si="13"/>
        <v>0</v>
      </c>
      <c r="P53" s="18">
        <v>2</v>
      </c>
      <c r="Q53" s="20">
        <f t="shared" si="14"/>
        <v>0</v>
      </c>
    </row>
    <row r="54" spans="1:17" s="291" customFormat="1" ht="45" customHeight="1">
      <c r="A54" s="386">
        <v>44</v>
      </c>
      <c r="B54" s="143" t="s">
        <v>31</v>
      </c>
      <c r="C54" s="132" t="s">
        <v>369</v>
      </c>
      <c r="D54" s="18"/>
      <c r="E54" s="18"/>
      <c r="F54" s="18">
        <v>338.165</v>
      </c>
      <c r="G54" s="19">
        <f t="shared" si="11"/>
        <v>77.77795</v>
      </c>
      <c r="H54" s="18"/>
      <c r="I54" s="18"/>
      <c r="J54" s="18"/>
      <c r="K54" s="18"/>
      <c r="L54" s="19"/>
      <c r="M54" s="82"/>
      <c r="N54" s="107">
        <f t="shared" si="12"/>
        <v>0</v>
      </c>
      <c r="O54" s="93">
        <f t="shared" si="13"/>
        <v>0</v>
      </c>
      <c r="P54" s="18">
        <v>5</v>
      </c>
      <c r="Q54" s="20">
        <f t="shared" si="14"/>
        <v>0</v>
      </c>
    </row>
    <row r="55" spans="1:17" s="291" customFormat="1" ht="45" customHeight="1">
      <c r="A55" s="386">
        <v>45</v>
      </c>
      <c r="B55" s="143" t="s">
        <v>50</v>
      </c>
      <c r="C55" s="132" t="s">
        <v>369</v>
      </c>
      <c r="D55" s="18"/>
      <c r="E55" s="18"/>
      <c r="F55" s="18">
        <v>622.984</v>
      </c>
      <c r="G55" s="19">
        <f t="shared" si="11"/>
        <v>143.28632000000002</v>
      </c>
      <c r="H55" s="18"/>
      <c r="I55" s="18"/>
      <c r="J55" s="18"/>
      <c r="K55" s="18"/>
      <c r="L55" s="19"/>
      <c r="M55" s="82"/>
      <c r="N55" s="107">
        <f t="shared" si="12"/>
        <v>0</v>
      </c>
      <c r="O55" s="93">
        <f t="shared" si="13"/>
        <v>0</v>
      </c>
      <c r="P55" s="18">
        <v>10</v>
      </c>
      <c r="Q55" s="20">
        <f t="shared" si="14"/>
        <v>0</v>
      </c>
    </row>
    <row r="56" spans="1:17" s="291" customFormat="1" ht="45" customHeight="1">
      <c r="A56" s="386">
        <v>46</v>
      </c>
      <c r="B56" s="143" t="s">
        <v>28</v>
      </c>
      <c r="C56" s="132" t="s">
        <v>282</v>
      </c>
      <c r="D56" s="18"/>
      <c r="E56" s="18"/>
      <c r="F56" s="18">
        <v>175.227</v>
      </c>
      <c r="G56" s="19">
        <f t="shared" si="11"/>
        <v>40.30221</v>
      </c>
      <c r="H56" s="18" t="s">
        <v>58</v>
      </c>
      <c r="I56" s="18"/>
      <c r="J56" s="18"/>
      <c r="K56" s="18"/>
      <c r="L56" s="19"/>
      <c r="M56" s="82"/>
      <c r="N56" s="107">
        <f t="shared" si="12"/>
        <v>0</v>
      </c>
      <c r="O56" s="93">
        <f t="shared" si="13"/>
        <v>0</v>
      </c>
      <c r="P56" s="18">
        <v>0</v>
      </c>
      <c r="Q56" s="20">
        <f t="shared" si="14"/>
        <v>0</v>
      </c>
    </row>
    <row r="57" spans="1:17" s="291" customFormat="1" ht="45" customHeight="1">
      <c r="A57" s="386">
        <v>47</v>
      </c>
      <c r="B57" s="143" t="s">
        <v>461</v>
      </c>
      <c r="C57" s="132" t="s">
        <v>282</v>
      </c>
      <c r="D57" s="18"/>
      <c r="E57" s="18"/>
      <c r="F57" s="18">
        <v>165.121</v>
      </c>
      <c r="G57" s="19">
        <f t="shared" si="11"/>
        <v>37.977830000000004</v>
      </c>
      <c r="H57" s="18"/>
      <c r="I57" s="18"/>
      <c r="J57" s="18"/>
      <c r="K57" s="18"/>
      <c r="L57" s="19"/>
      <c r="M57" s="82"/>
      <c r="N57" s="107">
        <f t="shared" si="12"/>
        <v>0</v>
      </c>
      <c r="O57" s="93">
        <f t="shared" si="13"/>
        <v>0</v>
      </c>
      <c r="P57" s="18">
        <v>7</v>
      </c>
      <c r="Q57" s="20">
        <f t="shared" si="14"/>
        <v>0</v>
      </c>
    </row>
    <row r="58" spans="1:17" s="291" customFormat="1" ht="45" customHeight="1">
      <c r="A58" s="386">
        <v>48</v>
      </c>
      <c r="B58" s="143" t="s">
        <v>27</v>
      </c>
      <c r="C58" s="134" t="s">
        <v>120</v>
      </c>
      <c r="D58" s="18">
        <v>6</v>
      </c>
      <c r="E58" s="18">
        <v>74</v>
      </c>
      <c r="F58" s="18">
        <v>225.0354</v>
      </c>
      <c r="G58" s="19">
        <f t="shared" si="11"/>
        <v>51.75814200000001</v>
      </c>
      <c r="H58" s="18">
        <v>22</v>
      </c>
      <c r="I58" s="18">
        <v>19</v>
      </c>
      <c r="J58" s="18">
        <v>6</v>
      </c>
      <c r="K58" s="18">
        <f aca="true" t="shared" si="15" ref="K58:K63">J58+I58</f>
        <v>25</v>
      </c>
      <c r="L58" s="19">
        <f aca="true" t="shared" si="16" ref="L58:L64">K58*10/E58</f>
        <v>3.3783783783783785</v>
      </c>
      <c r="M58" s="82">
        <f>L58*$S$15</f>
        <v>2.8153153153153156</v>
      </c>
      <c r="N58" s="107">
        <f t="shared" si="12"/>
        <v>145</v>
      </c>
      <c r="O58" s="93">
        <f t="shared" si="13"/>
        <v>21</v>
      </c>
      <c r="P58" s="18">
        <v>22</v>
      </c>
      <c r="Q58" s="20">
        <f t="shared" si="14"/>
        <v>21</v>
      </c>
    </row>
    <row r="59" spans="1:17" s="291" customFormat="1" ht="45" customHeight="1">
      <c r="A59" s="386">
        <v>49</v>
      </c>
      <c r="B59" s="151" t="s">
        <v>87</v>
      </c>
      <c r="C59" s="132" t="s">
        <v>369</v>
      </c>
      <c r="D59" s="29"/>
      <c r="E59" s="24"/>
      <c r="F59" s="225">
        <v>296.717</v>
      </c>
      <c r="G59" s="222">
        <f t="shared" si="11"/>
        <v>68.24491</v>
      </c>
      <c r="H59" s="24"/>
      <c r="I59" s="24"/>
      <c r="J59" s="24"/>
      <c r="K59" s="18"/>
      <c r="L59" s="19"/>
      <c r="M59" s="82"/>
      <c r="N59" s="107"/>
      <c r="O59" s="377"/>
      <c r="P59" s="24"/>
      <c r="Q59" s="24"/>
    </row>
    <row r="60" spans="1:17" s="291" customFormat="1" ht="45" customHeight="1">
      <c r="A60" s="386">
        <v>50</v>
      </c>
      <c r="B60" s="143" t="s">
        <v>52</v>
      </c>
      <c r="C60" s="133">
        <v>42573</v>
      </c>
      <c r="D60" s="18">
        <v>1</v>
      </c>
      <c r="E60" s="18">
        <v>11.5</v>
      </c>
      <c r="F60" s="18">
        <v>14.267</v>
      </c>
      <c r="G60" s="19">
        <f t="shared" si="11"/>
        <v>3.28141</v>
      </c>
      <c r="H60" s="18">
        <v>3</v>
      </c>
      <c r="I60" s="18">
        <v>3</v>
      </c>
      <c r="J60" s="18">
        <v>0</v>
      </c>
      <c r="K60" s="18">
        <f t="shared" si="15"/>
        <v>3</v>
      </c>
      <c r="L60" s="19">
        <f t="shared" si="16"/>
        <v>2.608695652173913</v>
      </c>
      <c r="M60" s="82">
        <f>L60*$S$15</f>
        <v>2.173913043478261</v>
      </c>
      <c r="N60" s="107">
        <f>ROUNDDOWN(M60*G60,0)</f>
        <v>7</v>
      </c>
      <c r="O60" s="93">
        <f>ROUNDDOWN(IF(N60&lt;$S$6,"0",N60*15/100),0)</f>
        <v>1</v>
      </c>
      <c r="P60" s="18"/>
      <c r="Q60" s="20">
        <f>ROUNDDOWN(IF(P60&lt;O60,P60,O60),0)</f>
        <v>0</v>
      </c>
    </row>
    <row r="61" spans="1:17" s="291" customFormat="1" ht="45" customHeight="1">
      <c r="A61" s="386">
        <v>51</v>
      </c>
      <c r="B61" s="151" t="s">
        <v>12</v>
      </c>
      <c r="C61" s="134" t="s">
        <v>113</v>
      </c>
      <c r="D61" s="18">
        <v>4</v>
      </c>
      <c r="E61" s="18">
        <v>53.5</v>
      </c>
      <c r="F61" s="18">
        <v>1230.0175</v>
      </c>
      <c r="G61" s="19">
        <f t="shared" si="11"/>
        <v>282.904025</v>
      </c>
      <c r="H61" s="18">
        <v>7</v>
      </c>
      <c r="I61" s="18">
        <v>6</v>
      </c>
      <c r="J61" s="18">
        <v>2</v>
      </c>
      <c r="K61" s="18">
        <f t="shared" si="15"/>
        <v>8</v>
      </c>
      <c r="L61" s="19">
        <f t="shared" si="16"/>
        <v>1.4953271028037383</v>
      </c>
      <c r="M61" s="82">
        <f>L61*$S$15</f>
        <v>1.2461059190031152</v>
      </c>
      <c r="N61" s="107">
        <f>ROUNDDOWN(M61*G61,0)</f>
        <v>352</v>
      </c>
      <c r="O61" s="93">
        <f>ROUNDDOWN(IF(N61&lt;$S$6,"0",N61*15/100),0)</f>
        <v>52</v>
      </c>
      <c r="P61" s="18"/>
      <c r="Q61" s="20">
        <v>52</v>
      </c>
    </row>
    <row r="62" spans="1:17" s="291" customFormat="1" ht="45" customHeight="1">
      <c r="A62" s="386">
        <v>52</v>
      </c>
      <c r="B62" s="143" t="s">
        <v>65</v>
      </c>
      <c r="C62" s="134" t="s">
        <v>68</v>
      </c>
      <c r="D62" s="18">
        <v>3</v>
      </c>
      <c r="E62" s="18">
        <v>30</v>
      </c>
      <c r="F62" s="18">
        <v>139.5626</v>
      </c>
      <c r="G62" s="19">
        <f t="shared" si="11"/>
        <v>32.099398</v>
      </c>
      <c r="H62" s="18">
        <v>11</v>
      </c>
      <c r="I62" s="18">
        <v>8</v>
      </c>
      <c r="J62" s="18">
        <v>2</v>
      </c>
      <c r="K62" s="18">
        <f t="shared" si="15"/>
        <v>10</v>
      </c>
      <c r="L62" s="19">
        <f t="shared" si="16"/>
        <v>3.3333333333333335</v>
      </c>
      <c r="M62" s="82">
        <f>L62*$S$15</f>
        <v>2.777777777777778</v>
      </c>
      <c r="N62" s="107">
        <f>ROUNDDOWN(M62*G62,0)</f>
        <v>89</v>
      </c>
      <c r="O62" s="93">
        <f>ROUNDDOWN(IF(N62&lt;$S$6,"0",N62*15/100),0)</f>
        <v>13</v>
      </c>
      <c r="P62" s="18">
        <v>9</v>
      </c>
      <c r="Q62" s="20">
        <f>ROUNDDOWN(IF(P62&lt;O62,P62,O62),0)</f>
        <v>9</v>
      </c>
    </row>
    <row r="63" spans="1:17" s="291" customFormat="1" ht="45" customHeight="1" thickBot="1">
      <c r="A63" s="410">
        <v>53</v>
      </c>
      <c r="B63" s="380" t="s">
        <v>88</v>
      </c>
      <c r="C63" s="153" t="s">
        <v>122</v>
      </c>
      <c r="D63" s="223">
        <v>3</v>
      </c>
      <c r="E63" s="224">
        <v>41</v>
      </c>
      <c r="F63" s="225">
        <v>257.0065</v>
      </c>
      <c r="G63" s="71">
        <f t="shared" si="11"/>
        <v>59.111495000000005</v>
      </c>
      <c r="H63" s="58">
        <v>10</v>
      </c>
      <c r="I63" s="58">
        <v>8</v>
      </c>
      <c r="J63" s="58">
        <v>3</v>
      </c>
      <c r="K63" s="58">
        <f t="shared" si="15"/>
        <v>11</v>
      </c>
      <c r="L63" s="222">
        <f t="shared" si="16"/>
        <v>2.682926829268293</v>
      </c>
      <c r="M63" s="115">
        <f>L63*$S$15</f>
        <v>2.2357723577235773</v>
      </c>
      <c r="N63" s="116">
        <f>ROUNDDOWN(M63*G63,0)</f>
        <v>132</v>
      </c>
      <c r="O63" s="117">
        <f>ROUNDDOWN(IF(N63&lt;$S$6,"0",N63*15/100),0)</f>
        <v>19</v>
      </c>
      <c r="P63" s="38">
        <v>10</v>
      </c>
      <c r="Q63" s="118">
        <f>ROUNDDOWN(IF(P63&lt;O63,P63,O63),0)</f>
        <v>10</v>
      </c>
    </row>
    <row r="64" spans="1:17" s="291" customFormat="1" ht="45" customHeight="1" thickBot="1">
      <c r="A64" s="339"/>
      <c r="B64" s="138" t="s">
        <v>89</v>
      </c>
      <c r="C64" s="374"/>
      <c r="D64" s="353">
        <f>SUM(D52:D63)</f>
        <v>17</v>
      </c>
      <c r="E64" s="353">
        <f>SUM(E52:E63)</f>
        <v>210</v>
      </c>
      <c r="F64" s="353">
        <f aca="true" t="shared" si="17" ref="F64:K64">SUM(F52:F63)</f>
        <v>3547.297</v>
      </c>
      <c r="G64" s="353">
        <f t="shared" si="17"/>
        <v>815.8783099999999</v>
      </c>
      <c r="H64" s="353">
        <f t="shared" si="17"/>
        <v>53</v>
      </c>
      <c r="I64" s="353">
        <f t="shared" si="17"/>
        <v>44</v>
      </c>
      <c r="J64" s="353">
        <f t="shared" si="17"/>
        <v>13</v>
      </c>
      <c r="K64" s="353">
        <f t="shared" si="17"/>
        <v>57</v>
      </c>
      <c r="L64" s="191">
        <f t="shared" si="16"/>
        <v>2.7142857142857144</v>
      </c>
      <c r="M64" s="192">
        <f>AVERAGE(M52:M63)</f>
        <v>2.2497768826596096</v>
      </c>
      <c r="N64" s="406">
        <f>SUM(N52:N63)</f>
        <v>725</v>
      </c>
      <c r="O64" s="402">
        <f>SUM(O52:O63)</f>
        <v>106</v>
      </c>
      <c r="P64" s="354">
        <f>SUM(P52:P63)</f>
        <v>65</v>
      </c>
      <c r="Q64" s="355">
        <f>SUM(Q52:Q63)</f>
        <v>92</v>
      </c>
    </row>
    <row r="65" spans="1:17" s="291" customFormat="1" ht="45" customHeight="1" thickBot="1">
      <c r="A65" s="411"/>
      <c r="B65" s="412" t="s">
        <v>428</v>
      </c>
      <c r="C65" s="375"/>
      <c r="D65" s="357"/>
      <c r="E65" s="357"/>
      <c r="F65" s="357"/>
      <c r="G65" s="358"/>
      <c r="H65" s="357"/>
      <c r="I65" s="357"/>
      <c r="J65" s="357"/>
      <c r="K65" s="357"/>
      <c r="L65" s="357"/>
      <c r="M65" s="394"/>
      <c r="N65" s="407"/>
      <c r="O65" s="375"/>
      <c r="P65" s="357"/>
      <c r="Q65" s="359"/>
    </row>
    <row r="66" spans="1:17" s="291" customFormat="1" ht="45" customHeight="1">
      <c r="A66" s="386">
        <v>54</v>
      </c>
      <c r="B66" s="143" t="s">
        <v>13</v>
      </c>
      <c r="C66" s="161" t="s">
        <v>78</v>
      </c>
      <c r="D66" s="66">
        <v>3</v>
      </c>
      <c r="E66" s="66">
        <v>43.1</v>
      </c>
      <c r="F66" s="66">
        <v>309.7</v>
      </c>
      <c r="G66" s="60">
        <f aca="true" t="shared" si="18" ref="G66:G76">F66*$T$15</f>
        <v>71.231</v>
      </c>
      <c r="H66" s="66">
        <v>14</v>
      </c>
      <c r="I66" s="66">
        <v>7</v>
      </c>
      <c r="J66" s="66">
        <v>4</v>
      </c>
      <c r="K66" s="66">
        <f aca="true" t="shared" si="19" ref="K66:K76">J66+I66</f>
        <v>11</v>
      </c>
      <c r="L66" s="60">
        <f>K66*10/E66</f>
        <v>2.5522041763341066</v>
      </c>
      <c r="M66" s="81">
        <f>L66*$S$15</f>
        <v>2.1268368136117557</v>
      </c>
      <c r="N66" s="107">
        <f aca="true" t="shared" si="20" ref="N66:N75">ROUNDDOWN(M66*G66,0)</f>
        <v>151</v>
      </c>
      <c r="O66" s="92">
        <f aca="true" t="shared" si="21" ref="O66:O75">ROUNDDOWN(IF(N66&lt;$S$6,"0",N66*15/100),0)</f>
        <v>22</v>
      </c>
      <c r="P66" s="66">
        <v>15</v>
      </c>
      <c r="Q66" s="67">
        <f aca="true" t="shared" si="22" ref="Q66:Q75">ROUNDDOWN(IF(P66&lt;O66,P66,O66),0)</f>
        <v>15</v>
      </c>
    </row>
    <row r="67" spans="1:17" s="291" customFormat="1" ht="45" customHeight="1">
      <c r="A67" s="386">
        <v>55</v>
      </c>
      <c r="B67" s="143" t="s">
        <v>32</v>
      </c>
      <c r="C67" s="132" t="s">
        <v>282</v>
      </c>
      <c r="D67" s="18"/>
      <c r="E67" s="18"/>
      <c r="F67" s="18">
        <v>246.336</v>
      </c>
      <c r="G67" s="19">
        <f t="shared" si="18"/>
        <v>56.65728000000001</v>
      </c>
      <c r="H67" s="18"/>
      <c r="I67" s="18"/>
      <c r="J67" s="18"/>
      <c r="K67" s="18"/>
      <c r="L67" s="19"/>
      <c r="M67" s="82"/>
      <c r="N67" s="107">
        <f t="shared" si="20"/>
        <v>0</v>
      </c>
      <c r="O67" s="93">
        <f t="shared" si="21"/>
        <v>0</v>
      </c>
      <c r="P67" s="18">
        <v>19</v>
      </c>
      <c r="Q67" s="20">
        <f t="shared" si="22"/>
        <v>0</v>
      </c>
    </row>
    <row r="68" spans="1:17" s="291" customFormat="1" ht="45" customHeight="1">
      <c r="A68" s="386">
        <v>56</v>
      </c>
      <c r="B68" s="143" t="s">
        <v>33</v>
      </c>
      <c r="C68" s="132" t="s">
        <v>369</v>
      </c>
      <c r="D68" s="18"/>
      <c r="E68" s="18"/>
      <c r="F68" s="18">
        <v>1221.2</v>
      </c>
      <c r="G68" s="19">
        <f t="shared" si="18"/>
        <v>280.87600000000003</v>
      </c>
      <c r="H68" s="18"/>
      <c r="I68" s="18"/>
      <c r="J68" s="18"/>
      <c r="K68" s="18"/>
      <c r="L68" s="19"/>
      <c r="M68" s="82"/>
      <c r="N68" s="107">
        <f t="shared" si="20"/>
        <v>0</v>
      </c>
      <c r="O68" s="93">
        <f t="shared" si="21"/>
        <v>0</v>
      </c>
      <c r="P68" s="18">
        <v>6</v>
      </c>
      <c r="Q68" s="20">
        <f t="shared" si="22"/>
        <v>0</v>
      </c>
    </row>
    <row r="69" spans="1:17" s="291" customFormat="1" ht="45" customHeight="1">
      <c r="A69" s="386">
        <v>57</v>
      </c>
      <c r="B69" s="143" t="s">
        <v>90</v>
      </c>
      <c r="C69" s="132" t="s">
        <v>282</v>
      </c>
      <c r="D69" s="18"/>
      <c r="E69" s="18"/>
      <c r="F69" s="18">
        <v>662</v>
      </c>
      <c r="G69" s="19">
        <f t="shared" si="18"/>
        <v>152.26000000000002</v>
      </c>
      <c r="H69" s="18"/>
      <c r="I69" s="18"/>
      <c r="J69" s="18"/>
      <c r="K69" s="18"/>
      <c r="L69" s="19"/>
      <c r="M69" s="82"/>
      <c r="N69" s="107">
        <f t="shared" si="20"/>
        <v>0</v>
      </c>
      <c r="O69" s="93">
        <f t="shared" si="21"/>
        <v>0</v>
      </c>
      <c r="P69" s="18">
        <v>3</v>
      </c>
      <c r="Q69" s="20">
        <f t="shared" si="22"/>
        <v>0</v>
      </c>
    </row>
    <row r="70" spans="1:17" s="291" customFormat="1" ht="45" customHeight="1">
      <c r="A70" s="386">
        <v>58</v>
      </c>
      <c r="B70" s="143" t="s">
        <v>91</v>
      </c>
      <c r="C70" s="132" t="s">
        <v>282</v>
      </c>
      <c r="D70" s="18"/>
      <c r="E70" s="18"/>
      <c r="F70" s="18">
        <v>265.423</v>
      </c>
      <c r="G70" s="19">
        <f t="shared" si="18"/>
        <v>61.047290000000004</v>
      </c>
      <c r="H70" s="18"/>
      <c r="I70" s="18"/>
      <c r="J70" s="18"/>
      <c r="K70" s="18"/>
      <c r="L70" s="19"/>
      <c r="M70" s="82"/>
      <c r="N70" s="107">
        <f t="shared" si="20"/>
        <v>0</v>
      </c>
      <c r="O70" s="93">
        <f t="shared" si="21"/>
        <v>0</v>
      </c>
      <c r="P70" s="18">
        <v>2</v>
      </c>
      <c r="Q70" s="20">
        <f t="shared" si="22"/>
        <v>0</v>
      </c>
    </row>
    <row r="71" spans="1:17" s="291" customFormat="1" ht="45" customHeight="1">
      <c r="A71" s="386">
        <v>59</v>
      </c>
      <c r="B71" s="143" t="s">
        <v>22</v>
      </c>
      <c r="C71" s="134" t="s">
        <v>69</v>
      </c>
      <c r="D71" s="18">
        <v>3</v>
      </c>
      <c r="E71" s="18">
        <v>25</v>
      </c>
      <c r="F71" s="18">
        <v>245.077</v>
      </c>
      <c r="G71" s="19">
        <f t="shared" si="18"/>
        <v>56.36771</v>
      </c>
      <c r="H71" s="18">
        <v>8</v>
      </c>
      <c r="I71" s="18">
        <v>6</v>
      </c>
      <c r="J71" s="18">
        <v>0</v>
      </c>
      <c r="K71" s="18">
        <f t="shared" si="19"/>
        <v>6</v>
      </c>
      <c r="L71" s="19">
        <f>K71*10/E71</f>
        <v>2.4</v>
      </c>
      <c r="M71" s="82">
        <f>L71*$S$15</f>
        <v>2</v>
      </c>
      <c r="N71" s="107">
        <f t="shared" si="20"/>
        <v>112</v>
      </c>
      <c r="O71" s="93">
        <f t="shared" si="21"/>
        <v>16</v>
      </c>
      <c r="P71" s="18">
        <v>2</v>
      </c>
      <c r="Q71" s="20">
        <f t="shared" si="22"/>
        <v>2</v>
      </c>
    </row>
    <row r="72" spans="1:17" s="291" customFormat="1" ht="45" customHeight="1">
      <c r="A72" s="386">
        <v>60</v>
      </c>
      <c r="B72" s="143" t="s">
        <v>14</v>
      </c>
      <c r="C72" s="132" t="s">
        <v>369</v>
      </c>
      <c r="D72" s="18"/>
      <c r="E72" s="18"/>
      <c r="F72" s="18">
        <v>45.173</v>
      </c>
      <c r="G72" s="19">
        <f t="shared" si="18"/>
        <v>10.389790000000001</v>
      </c>
      <c r="H72" s="18"/>
      <c r="I72" s="18"/>
      <c r="J72" s="18"/>
      <c r="K72" s="18"/>
      <c r="L72" s="19"/>
      <c r="M72" s="82"/>
      <c r="N72" s="107">
        <f t="shared" si="20"/>
        <v>0</v>
      </c>
      <c r="O72" s="93">
        <f t="shared" si="21"/>
        <v>0</v>
      </c>
      <c r="P72" s="18"/>
      <c r="Q72" s="20">
        <f t="shared" si="22"/>
        <v>0</v>
      </c>
    </row>
    <row r="73" spans="1:17" s="291" customFormat="1" ht="45" customHeight="1">
      <c r="A73" s="386">
        <v>61</v>
      </c>
      <c r="B73" s="151" t="s">
        <v>54</v>
      </c>
      <c r="C73" s="134" t="s">
        <v>59</v>
      </c>
      <c r="D73" s="18">
        <v>4</v>
      </c>
      <c r="E73" s="18">
        <v>49</v>
      </c>
      <c r="F73" s="18">
        <v>2181.55455</v>
      </c>
      <c r="G73" s="19">
        <f t="shared" si="18"/>
        <v>501.7575465</v>
      </c>
      <c r="H73" s="18">
        <v>14</v>
      </c>
      <c r="I73" s="18">
        <v>13</v>
      </c>
      <c r="J73" s="18">
        <v>0</v>
      </c>
      <c r="K73" s="18">
        <f t="shared" si="19"/>
        <v>13</v>
      </c>
      <c r="L73" s="19">
        <f>K73*10/E73</f>
        <v>2.6530612244897958</v>
      </c>
      <c r="M73" s="82">
        <f>L73*$S$15</f>
        <v>2.2108843537414966</v>
      </c>
      <c r="N73" s="107">
        <f t="shared" si="20"/>
        <v>1109</v>
      </c>
      <c r="O73" s="93">
        <f t="shared" si="21"/>
        <v>166</v>
      </c>
      <c r="P73" s="18"/>
      <c r="Q73" s="20">
        <v>166</v>
      </c>
    </row>
    <row r="74" spans="1:17" s="291" customFormat="1" ht="45" customHeight="1">
      <c r="A74" s="386">
        <v>62</v>
      </c>
      <c r="B74" s="143" t="s">
        <v>53</v>
      </c>
      <c r="C74" s="132" t="s">
        <v>282</v>
      </c>
      <c r="D74" s="18"/>
      <c r="E74" s="18"/>
      <c r="F74" s="18">
        <v>500.249</v>
      </c>
      <c r="G74" s="19">
        <f t="shared" si="18"/>
        <v>115.05727000000002</v>
      </c>
      <c r="H74" s="18"/>
      <c r="I74" s="18"/>
      <c r="J74" s="18"/>
      <c r="K74" s="18"/>
      <c r="L74" s="19"/>
      <c r="M74" s="82"/>
      <c r="N74" s="107">
        <f t="shared" si="20"/>
        <v>0</v>
      </c>
      <c r="O74" s="93">
        <f t="shared" si="21"/>
        <v>0</v>
      </c>
      <c r="P74" s="18">
        <v>21</v>
      </c>
      <c r="Q74" s="20">
        <f t="shared" si="22"/>
        <v>0</v>
      </c>
    </row>
    <row r="75" spans="1:17" s="291" customFormat="1" ht="45" customHeight="1">
      <c r="A75" s="386">
        <v>63</v>
      </c>
      <c r="B75" s="143" t="s">
        <v>92</v>
      </c>
      <c r="C75" s="134" t="s">
        <v>61</v>
      </c>
      <c r="D75" s="29">
        <v>3</v>
      </c>
      <c r="E75" s="29">
        <v>32.5</v>
      </c>
      <c r="F75" s="18">
        <v>303.961</v>
      </c>
      <c r="G75" s="19">
        <f t="shared" si="18"/>
        <v>69.91103000000001</v>
      </c>
      <c r="H75" s="29">
        <v>5</v>
      </c>
      <c r="I75" s="29">
        <v>5</v>
      </c>
      <c r="J75" s="29">
        <v>0</v>
      </c>
      <c r="K75" s="18">
        <f t="shared" si="19"/>
        <v>5</v>
      </c>
      <c r="L75" s="19">
        <f>K75*10/E75</f>
        <v>1.5384615384615385</v>
      </c>
      <c r="M75" s="82">
        <f>L75*$S$15</f>
        <v>1.2820512820512822</v>
      </c>
      <c r="N75" s="107">
        <f t="shared" si="20"/>
        <v>89</v>
      </c>
      <c r="O75" s="93">
        <f t="shared" si="21"/>
        <v>13</v>
      </c>
      <c r="P75" s="30">
        <v>0</v>
      </c>
      <c r="Q75" s="30">
        <f t="shared" si="22"/>
        <v>0</v>
      </c>
    </row>
    <row r="76" spans="1:17" s="291" customFormat="1" ht="45" customHeight="1" thickBot="1">
      <c r="A76" s="386">
        <v>64</v>
      </c>
      <c r="B76" s="143" t="s">
        <v>93</v>
      </c>
      <c r="C76" s="153" t="s">
        <v>123</v>
      </c>
      <c r="D76" s="58">
        <v>2</v>
      </c>
      <c r="E76" s="58">
        <v>20.7</v>
      </c>
      <c r="F76" s="225">
        <v>54.16145</v>
      </c>
      <c r="G76" s="71">
        <f t="shared" si="18"/>
        <v>12.457133500000001</v>
      </c>
      <c r="H76" s="58">
        <v>13</v>
      </c>
      <c r="I76" s="58">
        <v>8</v>
      </c>
      <c r="J76" s="58">
        <v>0</v>
      </c>
      <c r="K76" s="58">
        <f t="shared" si="19"/>
        <v>8</v>
      </c>
      <c r="L76" s="71">
        <f>K76*10/E76</f>
        <v>3.8647342995169085</v>
      </c>
      <c r="M76" s="115">
        <f>L76*$S$15</f>
        <v>3.2206119162640907</v>
      </c>
      <c r="N76" s="107">
        <f>ROUNDDOWN(M76*G76,0)</f>
        <v>40</v>
      </c>
      <c r="O76" s="117">
        <f>ROUNDDOWN(IF(N76&lt;$S$6,"0",N76*15/100),0)</f>
        <v>6</v>
      </c>
      <c r="P76" s="58">
        <v>0</v>
      </c>
      <c r="Q76" s="118">
        <f>ROUNDDOWN(IF(P76&lt;O76,P76,O76),0)</f>
        <v>0</v>
      </c>
    </row>
    <row r="77" spans="1:17" s="291" customFormat="1" ht="45" customHeight="1" thickBot="1">
      <c r="A77" s="387"/>
      <c r="B77" s="389" t="s">
        <v>89</v>
      </c>
      <c r="C77" s="371"/>
      <c r="D77" s="348">
        <f aca="true" t="shared" si="23" ref="D77:K77">SUM(D66:D76)</f>
        <v>15</v>
      </c>
      <c r="E77" s="348">
        <f t="shared" si="23"/>
        <v>170.29999999999998</v>
      </c>
      <c r="F77" s="348">
        <f t="shared" si="23"/>
        <v>6034.834999999999</v>
      </c>
      <c r="G77" s="350">
        <f t="shared" si="23"/>
        <v>1388.01205</v>
      </c>
      <c r="H77" s="351">
        <f t="shared" si="23"/>
        <v>54</v>
      </c>
      <c r="I77" s="351">
        <f t="shared" si="23"/>
        <v>39</v>
      </c>
      <c r="J77" s="351">
        <f t="shared" si="23"/>
        <v>4</v>
      </c>
      <c r="K77" s="351">
        <f t="shared" si="23"/>
        <v>43</v>
      </c>
      <c r="L77" s="350">
        <f>K77*10/E77</f>
        <v>2.5249559600704643</v>
      </c>
      <c r="M77" s="391">
        <f>AVERAGE(M66:M76)</f>
        <v>2.168076873133725</v>
      </c>
      <c r="N77" s="403">
        <f>SUM(N66:N76)</f>
        <v>1501</v>
      </c>
      <c r="O77" s="400">
        <f>SUM(O66:O76)</f>
        <v>223</v>
      </c>
      <c r="P77" s="351">
        <f>SUM(P66:P76)</f>
        <v>68</v>
      </c>
      <c r="Q77" s="352">
        <f>SUM(Q66:Q76)</f>
        <v>183</v>
      </c>
    </row>
    <row r="78" spans="1:17" s="291" customFormat="1" ht="45" customHeight="1" thickBot="1">
      <c r="A78" s="388"/>
      <c r="B78" s="111" t="s">
        <v>444</v>
      </c>
      <c r="C78" s="320"/>
      <c r="D78" s="321"/>
      <c r="E78" s="321"/>
      <c r="F78" s="321"/>
      <c r="G78" s="322"/>
      <c r="H78" s="321"/>
      <c r="I78" s="321"/>
      <c r="J78" s="321"/>
      <c r="K78" s="321"/>
      <c r="L78" s="321"/>
      <c r="M78" s="323"/>
      <c r="N78" s="326"/>
      <c r="O78" s="320"/>
      <c r="P78" s="321"/>
      <c r="Q78" s="325"/>
    </row>
    <row r="79" spans="1:17" s="291" customFormat="1" ht="45" customHeight="1">
      <c r="A79" s="386">
        <v>65</v>
      </c>
      <c r="B79" s="143" t="s">
        <v>44</v>
      </c>
      <c r="C79" s="132" t="s">
        <v>369</v>
      </c>
      <c r="D79" s="66"/>
      <c r="E79" s="66"/>
      <c r="F79" s="66">
        <v>225</v>
      </c>
      <c r="G79" s="60">
        <f>F79*$T$15</f>
        <v>51.75</v>
      </c>
      <c r="H79" s="66"/>
      <c r="I79" s="66"/>
      <c r="J79" s="66"/>
      <c r="K79" s="66"/>
      <c r="L79" s="60"/>
      <c r="M79" s="81"/>
      <c r="N79" s="107">
        <f aca="true" t="shared" si="24" ref="N79:N87">ROUNDDOWN(M79*G79,0)</f>
        <v>0</v>
      </c>
      <c r="O79" s="92">
        <f aca="true" t="shared" si="25" ref="O79:O87">ROUNDDOWN(IF(N79&lt;$S$6,"0",N79*15/100),0)</f>
        <v>0</v>
      </c>
      <c r="P79" s="66">
        <v>2</v>
      </c>
      <c r="Q79" s="67">
        <f aca="true" t="shared" si="26" ref="Q79:Q87">ROUNDDOWN(IF(P79&lt;O79,P79,O79),0)</f>
        <v>0</v>
      </c>
    </row>
    <row r="80" spans="1:17" s="291" customFormat="1" ht="45" customHeight="1">
      <c r="A80" s="386">
        <v>66</v>
      </c>
      <c r="B80" s="143" t="s">
        <v>45</v>
      </c>
      <c r="C80" s="132" t="s">
        <v>369</v>
      </c>
      <c r="D80" s="18"/>
      <c r="E80" s="18"/>
      <c r="F80" s="18">
        <v>520</v>
      </c>
      <c r="G80" s="19">
        <f>F80*$T$15</f>
        <v>119.60000000000001</v>
      </c>
      <c r="H80" s="18"/>
      <c r="I80" s="18"/>
      <c r="J80" s="18"/>
      <c r="K80" s="18"/>
      <c r="L80" s="19"/>
      <c r="M80" s="82"/>
      <c r="N80" s="107">
        <f t="shared" si="24"/>
        <v>0</v>
      </c>
      <c r="O80" s="93">
        <f t="shared" si="25"/>
        <v>0</v>
      </c>
      <c r="P80" s="18">
        <v>6</v>
      </c>
      <c r="Q80" s="20">
        <f t="shared" si="26"/>
        <v>0</v>
      </c>
    </row>
    <row r="81" spans="1:17" s="291" customFormat="1" ht="45" customHeight="1">
      <c r="A81" s="386">
        <v>67</v>
      </c>
      <c r="B81" s="143" t="s">
        <v>47</v>
      </c>
      <c r="C81" s="134" t="s">
        <v>57</v>
      </c>
      <c r="D81" s="18">
        <v>9</v>
      </c>
      <c r="E81" s="18">
        <v>110</v>
      </c>
      <c r="F81" s="18">
        <v>2256</v>
      </c>
      <c r="G81" s="19">
        <f>F81*$T$15</f>
        <v>518.88</v>
      </c>
      <c r="H81" s="18">
        <v>8</v>
      </c>
      <c r="I81" s="18">
        <v>8</v>
      </c>
      <c r="J81" s="18">
        <v>0</v>
      </c>
      <c r="K81" s="18">
        <f aca="true" t="shared" si="27" ref="K81:K91">J81+I81</f>
        <v>8</v>
      </c>
      <c r="L81" s="19">
        <f>K81*10/E81</f>
        <v>0.7272727272727273</v>
      </c>
      <c r="M81" s="82">
        <f>L81*$S$15</f>
        <v>0.6060606060606061</v>
      </c>
      <c r="N81" s="107">
        <f t="shared" si="24"/>
        <v>314</v>
      </c>
      <c r="O81" s="93">
        <f t="shared" si="25"/>
        <v>47</v>
      </c>
      <c r="P81" s="18">
        <v>20</v>
      </c>
      <c r="Q81" s="20">
        <f t="shared" si="26"/>
        <v>20</v>
      </c>
    </row>
    <row r="82" spans="1:17" s="291" customFormat="1" ht="45" customHeight="1">
      <c r="A82" s="386">
        <v>68</v>
      </c>
      <c r="B82" s="143" t="s">
        <v>46</v>
      </c>
      <c r="C82" s="132" t="s">
        <v>369</v>
      </c>
      <c r="D82" s="18"/>
      <c r="E82" s="18"/>
      <c r="F82" s="18">
        <v>255.545</v>
      </c>
      <c r="G82" s="19">
        <f aca="true" t="shared" si="28" ref="G82:G92">F82*$T$15</f>
        <v>58.77535</v>
      </c>
      <c r="H82" s="18"/>
      <c r="I82" s="18"/>
      <c r="J82" s="18"/>
      <c r="K82" s="18"/>
      <c r="L82" s="19"/>
      <c r="M82" s="82"/>
      <c r="N82" s="107">
        <f t="shared" si="24"/>
        <v>0</v>
      </c>
      <c r="O82" s="93">
        <f t="shared" si="25"/>
        <v>0</v>
      </c>
      <c r="P82" s="18">
        <v>1</v>
      </c>
      <c r="Q82" s="20">
        <f t="shared" si="26"/>
        <v>0</v>
      </c>
    </row>
    <row r="83" spans="1:17" s="291" customFormat="1" ht="45" customHeight="1">
      <c r="A83" s="386">
        <v>69</v>
      </c>
      <c r="B83" s="151" t="s">
        <v>94</v>
      </c>
      <c r="C83" s="132" t="s">
        <v>369</v>
      </c>
      <c r="D83" s="18"/>
      <c r="E83" s="18"/>
      <c r="F83" s="18">
        <v>1294.273</v>
      </c>
      <c r="G83" s="19">
        <f t="shared" si="28"/>
        <v>297.68279</v>
      </c>
      <c r="H83" s="18"/>
      <c r="I83" s="18"/>
      <c r="J83" s="18"/>
      <c r="K83" s="18"/>
      <c r="L83" s="19"/>
      <c r="M83" s="82"/>
      <c r="N83" s="107">
        <f t="shared" si="24"/>
        <v>0</v>
      </c>
      <c r="O83" s="93">
        <f t="shared" si="25"/>
        <v>0</v>
      </c>
      <c r="P83" s="18"/>
      <c r="Q83" s="20">
        <f t="shared" si="26"/>
        <v>0</v>
      </c>
    </row>
    <row r="84" spans="1:17" s="291" customFormat="1" ht="45" customHeight="1">
      <c r="A84" s="386">
        <v>70</v>
      </c>
      <c r="B84" s="151" t="s">
        <v>95</v>
      </c>
      <c r="C84" s="133">
        <v>42576</v>
      </c>
      <c r="D84" s="18">
        <v>1</v>
      </c>
      <c r="E84" s="18">
        <v>11.5</v>
      </c>
      <c r="F84" s="18">
        <v>1035</v>
      </c>
      <c r="G84" s="19">
        <f t="shared" si="28"/>
        <v>238.05</v>
      </c>
      <c r="H84" s="18">
        <v>2</v>
      </c>
      <c r="I84" s="18">
        <v>0</v>
      </c>
      <c r="J84" s="18">
        <v>1</v>
      </c>
      <c r="K84" s="18">
        <f t="shared" si="27"/>
        <v>1</v>
      </c>
      <c r="L84" s="19">
        <f>K84*10/E84</f>
        <v>0.8695652173913043</v>
      </c>
      <c r="M84" s="82">
        <f aca="true" t="shared" si="29" ref="M84:M90">L84*$S$15</f>
        <v>0.7246376811594203</v>
      </c>
      <c r="N84" s="107">
        <f t="shared" si="24"/>
        <v>172</v>
      </c>
      <c r="O84" s="93">
        <f t="shared" si="25"/>
        <v>25</v>
      </c>
      <c r="P84" s="18"/>
      <c r="Q84" s="20">
        <v>25</v>
      </c>
    </row>
    <row r="85" spans="1:17" s="291" customFormat="1" ht="45" customHeight="1">
      <c r="A85" s="386">
        <v>71</v>
      </c>
      <c r="B85" s="143" t="s">
        <v>15</v>
      </c>
      <c r="C85" s="132" t="s">
        <v>369</v>
      </c>
      <c r="D85" s="18"/>
      <c r="E85" s="18"/>
      <c r="F85" s="18">
        <v>207.569</v>
      </c>
      <c r="G85" s="19">
        <f t="shared" si="28"/>
        <v>47.74087</v>
      </c>
      <c r="H85" s="18"/>
      <c r="I85" s="18"/>
      <c r="J85" s="18"/>
      <c r="K85" s="18">
        <f t="shared" si="27"/>
        <v>0</v>
      </c>
      <c r="L85" s="19"/>
      <c r="M85" s="82"/>
      <c r="N85" s="107">
        <f t="shared" si="24"/>
        <v>0</v>
      </c>
      <c r="O85" s="93">
        <f t="shared" si="25"/>
        <v>0</v>
      </c>
      <c r="P85" s="18">
        <v>0</v>
      </c>
      <c r="Q85" s="20">
        <f t="shared" si="26"/>
        <v>0</v>
      </c>
    </row>
    <row r="86" spans="1:17" s="291" customFormat="1" ht="45" customHeight="1">
      <c r="A86" s="386">
        <v>72</v>
      </c>
      <c r="B86" s="143" t="s">
        <v>49</v>
      </c>
      <c r="C86" s="132" t="s">
        <v>369</v>
      </c>
      <c r="D86" s="18"/>
      <c r="E86" s="18"/>
      <c r="F86" s="18">
        <v>684.946</v>
      </c>
      <c r="G86" s="19">
        <f t="shared" si="28"/>
        <v>157.53758000000002</v>
      </c>
      <c r="H86" s="18"/>
      <c r="I86" s="18"/>
      <c r="J86" s="18"/>
      <c r="K86" s="18">
        <f t="shared" si="27"/>
        <v>0</v>
      </c>
      <c r="L86" s="19"/>
      <c r="M86" s="82"/>
      <c r="N86" s="107">
        <f t="shared" si="24"/>
        <v>0</v>
      </c>
      <c r="O86" s="93">
        <f t="shared" si="25"/>
        <v>0</v>
      </c>
      <c r="P86" s="18">
        <v>0</v>
      </c>
      <c r="Q86" s="20">
        <f t="shared" si="26"/>
        <v>0</v>
      </c>
    </row>
    <row r="87" spans="1:17" s="291" customFormat="1" ht="45" customHeight="1">
      <c r="A87" s="386">
        <v>73</v>
      </c>
      <c r="B87" s="143" t="s">
        <v>48</v>
      </c>
      <c r="C87" s="132" t="s">
        <v>282</v>
      </c>
      <c r="D87" s="18"/>
      <c r="E87" s="18"/>
      <c r="F87" s="18">
        <v>156.031</v>
      </c>
      <c r="G87" s="19">
        <f t="shared" si="28"/>
        <v>35.887130000000006</v>
      </c>
      <c r="H87" s="18"/>
      <c r="I87" s="18"/>
      <c r="J87" s="18"/>
      <c r="K87" s="18">
        <f t="shared" si="27"/>
        <v>0</v>
      </c>
      <c r="L87" s="19"/>
      <c r="M87" s="82"/>
      <c r="N87" s="107">
        <f t="shared" si="24"/>
        <v>0</v>
      </c>
      <c r="O87" s="93">
        <f t="shared" si="25"/>
        <v>0</v>
      </c>
      <c r="P87" s="18">
        <v>3</v>
      </c>
      <c r="Q87" s="20">
        <f t="shared" si="26"/>
        <v>0</v>
      </c>
    </row>
    <row r="88" spans="1:17" s="291" customFormat="1" ht="45" customHeight="1">
      <c r="A88" s="386">
        <v>74</v>
      </c>
      <c r="B88" s="151" t="s">
        <v>96</v>
      </c>
      <c r="C88" s="132" t="s">
        <v>369</v>
      </c>
      <c r="D88" s="24"/>
      <c r="E88" s="24"/>
      <c r="F88" s="18">
        <v>609.2</v>
      </c>
      <c r="G88" s="19">
        <f t="shared" si="28"/>
        <v>140.116</v>
      </c>
      <c r="H88" s="24"/>
      <c r="I88" s="24"/>
      <c r="J88" s="24"/>
      <c r="K88" s="18">
        <f t="shared" si="27"/>
        <v>0</v>
      </c>
      <c r="L88" s="19"/>
      <c r="M88" s="82"/>
      <c r="N88" s="107"/>
      <c r="O88" s="377"/>
      <c r="P88" s="24"/>
      <c r="Q88" s="24"/>
    </row>
    <row r="89" spans="1:17" s="291" customFormat="1" ht="45" customHeight="1">
      <c r="A89" s="386">
        <v>75</v>
      </c>
      <c r="B89" s="151" t="s">
        <v>97</v>
      </c>
      <c r="C89" s="133">
        <v>42561</v>
      </c>
      <c r="D89" s="18">
        <v>1</v>
      </c>
      <c r="E89" s="18">
        <v>12</v>
      </c>
      <c r="F89" s="18">
        <v>555</v>
      </c>
      <c r="G89" s="19">
        <f t="shared" si="28"/>
        <v>127.65</v>
      </c>
      <c r="H89" s="18">
        <v>2</v>
      </c>
      <c r="I89" s="18">
        <v>2</v>
      </c>
      <c r="J89" s="18">
        <v>0</v>
      </c>
      <c r="K89" s="18">
        <f t="shared" si="27"/>
        <v>2</v>
      </c>
      <c r="L89" s="19">
        <f>K89*10/E89</f>
        <v>1.6666666666666667</v>
      </c>
      <c r="M89" s="82">
        <f t="shared" si="29"/>
        <v>1.388888888888889</v>
      </c>
      <c r="N89" s="107">
        <f>ROUNDDOWN(M89*G89,0)</f>
        <v>177</v>
      </c>
      <c r="O89" s="93">
        <f>ROUNDDOWN(IF(N89&lt;$S$6,"0",N89*15/100),0)</f>
        <v>26</v>
      </c>
      <c r="P89" s="18"/>
      <c r="Q89" s="20">
        <v>26</v>
      </c>
    </row>
    <row r="90" spans="1:17" s="291" customFormat="1" ht="45" customHeight="1">
      <c r="A90" s="386">
        <v>76</v>
      </c>
      <c r="B90" s="151" t="s">
        <v>98</v>
      </c>
      <c r="C90" s="133">
        <v>42566</v>
      </c>
      <c r="D90" s="18">
        <v>1</v>
      </c>
      <c r="E90" s="18">
        <v>11</v>
      </c>
      <c r="F90" s="18">
        <v>235.4</v>
      </c>
      <c r="G90" s="19">
        <f t="shared" si="28"/>
        <v>54.142</v>
      </c>
      <c r="H90" s="18">
        <v>2</v>
      </c>
      <c r="I90" s="18">
        <v>1</v>
      </c>
      <c r="J90" s="18">
        <v>1</v>
      </c>
      <c r="K90" s="18">
        <f t="shared" si="27"/>
        <v>2</v>
      </c>
      <c r="L90" s="19">
        <f>K90*10/E90</f>
        <v>1.8181818181818181</v>
      </c>
      <c r="M90" s="82">
        <f t="shared" si="29"/>
        <v>1.5151515151515151</v>
      </c>
      <c r="N90" s="107">
        <f>ROUNDDOWN(M90*G90,0)</f>
        <v>82</v>
      </c>
      <c r="O90" s="93">
        <f>ROUNDDOWN(IF(N90&lt;$S$6,"0",N90*15/100),0)</f>
        <v>12</v>
      </c>
      <c r="P90" s="18"/>
      <c r="Q90" s="20">
        <v>12</v>
      </c>
    </row>
    <row r="91" spans="1:17" s="291" customFormat="1" ht="45" customHeight="1">
      <c r="A91" s="386">
        <v>77</v>
      </c>
      <c r="B91" s="148" t="s">
        <v>16</v>
      </c>
      <c r="C91" s="133">
        <v>42573</v>
      </c>
      <c r="D91" s="18">
        <v>1</v>
      </c>
      <c r="E91" s="18">
        <v>11.5</v>
      </c>
      <c r="F91" s="18">
        <v>526.4</v>
      </c>
      <c r="G91" s="19">
        <f t="shared" si="28"/>
        <v>121.072</v>
      </c>
      <c r="H91" s="18">
        <v>4</v>
      </c>
      <c r="I91" s="18">
        <v>2</v>
      </c>
      <c r="J91" s="18">
        <v>0</v>
      </c>
      <c r="K91" s="18">
        <f t="shared" si="27"/>
        <v>2</v>
      </c>
      <c r="L91" s="19">
        <f>K91*10/E91</f>
        <v>1.7391304347826086</v>
      </c>
      <c r="M91" s="82">
        <f>L91*$S$15</f>
        <v>1.4492753623188406</v>
      </c>
      <c r="N91" s="107">
        <f>ROUNDDOWN(M91*G91,0)</f>
        <v>175</v>
      </c>
      <c r="O91" s="93">
        <v>0</v>
      </c>
      <c r="P91" s="18"/>
      <c r="Q91" s="20">
        <v>0</v>
      </c>
    </row>
    <row r="92" spans="1:17" s="291" customFormat="1" ht="45" customHeight="1" thickBot="1">
      <c r="A92" s="386">
        <v>78</v>
      </c>
      <c r="B92" s="143" t="s">
        <v>99</v>
      </c>
      <c r="C92" s="132" t="s">
        <v>369</v>
      </c>
      <c r="D92" s="343"/>
      <c r="E92" s="343"/>
      <c r="F92" s="58">
        <v>500.425</v>
      </c>
      <c r="G92" s="71">
        <f t="shared" si="28"/>
        <v>115.09775</v>
      </c>
      <c r="H92" s="343"/>
      <c r="I92" s="343"/>
      <c r="J92" s="343"/>
      <c r="K92" s="343"/>
      <c r="L92" s="343"/>
      <c r="M92" s="390"/>
      <c r="N92" s="107"/>
      <c r="O92" s="378"/>
      <c r="P92" s="343"/>
      <c r="Q92" s="343"/>
    </row>
    <row r="93" spans="1:17" s="291" customFormat="1" ht="45" customHeight="1" thickBot="1">
      <c r="A93" s="387"/>
      <c r="B93" s="389" t="s">
        <v>89</v>
      </c>
      <c r="C93" s="371"/>
      <c r="D93" s="348">
        <f>SUM(D79:D92)</f>
        <v>13</v>
      </c>
      <c r="E93" s="348">
        <f>SUM(E79:E92)</f>
        <v>156</v>
      </c>
      <c r="F93" s="348">
        <f aca="true" t="shared" si="30" ref="F93:K93">SUM(F79:F92)</f>
        <v>9060.788999999999</v>
      </c>
      <c r="G93" s="348">
        <f t="shared" si="30"/>
        <v>2083.98147</v>
      </c>
      <c r="H93" s="348">
        <f t="shared" si="30"/>
        <v>18</v>
      </c>
      <c r="I93" s="348">
        <f t="shared" si="30"/>
        <v>13</v>
      </c>
      <c r="J93" s="348">
        <f t="shared" si="30"/>
        <v>2</v>
      </c>
      <c r="K93" s="348">
        <f t="shared" si="30"/>
        <v>15</v>
      </c>
      <c r="L93" s="350">
        <f>K93*10/E93</f>
        <v>0.9615384615384616</v>
      </c>
      <c r="M93" s="391">
        <f>AVERAGE(M78:M92)</f>
        <v>1.1368028107158543</v>
      </c>
      <c r="N93" s="403">
        <f>SUM(N78:N92)</f>
        <v>920</v>
      </c>
      <c r="O93" s="400">
        <f>SUM(O78:O92)</f>
        <v>110</v>
      </c>
      <c r="P93" s="351">
        <f>SUM(P78:P92)</f>
        <v>32</v>
      </c>
      <c r="Q93" s="352">
        <f>SUM(Q78:Q92)</f>
        <v>83</v>
      </c>
    </row>
    <row r="94" spans="1:17" s="291" customFormat="1" ht="45" customHeight="1" thickBot="1">
      <c r="A94" s="388"/>
      <c r="B94" s="111" t="s">
        <v>435</v>
      </c>
      <c r="C94" s="337"/>
      <c r="D94" s="321"/>
      <c r="E94" s="321"/>
      <c r="F94" s="321"/>
      <c r="G94" s="322"/>
      <c r="H94" s="321"/>
      <c r="I94" s="321"/>
      <c r="J94" s="321"/>
      <c r="K94" s="321"/>
      <c r="L94" s="191"/>
      <c r="M94" s="192"/>
      <c r="N94" s="326"/>
      <c r="O94" s="320"/>
      <c r="P94" s="321"/>
      <c r="Q94" s="325"/>
    </row>
    <row r="95" spans="1:17" s="291" customFormat="1" ht="45" customHeight="1">
      <c r="A95" s="386">
        <v>79</v>
      </c>
      <c r="B95" s="143" t="s">
        <v>43</v>
      </c>
      <c r="C95" s="132" t="s">
        <v>369</v>
      </c>
      <c r="D95" s="66"/>
      <c r="E95" s="66"/>
      <c r="F95" s="66">
        <v>2316</v>
      </c>
      <c r="G95" s="60">
        <f>F95*$T$15</f>
        <v>532.6800000000001</v>
      </c>
      <c r="H95" s="66"/>
      <c r="I95" s="66"/>
      <c r="J95" s="66"/>
      <c r="K95" s="66"/>
      <c r="L95" s="364"/>
      <c r="M95" s="395"/>
      <c r="N95" s="107">
        <f>ROUNDDOWN(M95*G95,0)</f>
        <v>0</v>
      </c>
      <c r="O95" s="92">
        <f>ROUNDDOWN(IF(N95&lt;$S$6,"0",N95*15/100),0)</f>
        <v>0</v>
      </c>
      <c r="P95" s="66">
        <v>7</v>
      </c>
      <c r="Q95" s="67">
        <f>ROUNDDOWN(IF(P95&lt;O95,P95,O95),0)</f>
        <v>0</v>
      </c>
    </row>
    <row r="96" spans="1:17" s="291" customFormat="1" ht="45" customHeight="1">
      <c r="A96" s="386">
        <v>80</v>
      </c>
      <c r="B96" s="143" t="s">
        <v>51</v>
      </c>
      <c r="C96" s="134" t="s">
        <v>124</v>
      </c>
      <c r="D96" s="18">
        <v>2</v>
      </c>
      <c r="E96" s="18">
        <v>44</v>
      </c>
      <c r="F96" s="18">
        <v>529.2654</v>
      </c>
      <c r="G96" s="19">
        <f>F96*$T$15</f>
        <v>121.731042</v>
      </c>
      <c r="H96" s="18">
        <v>4</v>
      </c>
      <c r="I96" s="18">
        <v>4</v>
      </c>
      <c r="J96" s="18">
        <v>2</v>
      </c>
      <c r="K96" s="18">
        <f>J96+I96</f>
        <v>6</v>
      </c>
      <c r="L96" s="19">
        <f>K96*10/E96</f>
        <v>1.3636363636363635</v>
      </c>
      <c r="M96" s="82">
        <f>L96*$S$15</f>
        <v>1.1363636363636362</v>
      </c>
      <c r="N96" s="107">
        <f>ROUNDDOWN(M96*G96,0)</f>
        <v>138</v>
      </c>
      <c r="O96" s="93">
        <f>ROUNDDOWN(IF(N96&lt;$S$6,"0",N96*15/100),0)</f>
        <v>20</v>
      </c>
      <c r="P96" s="18">
        <v>4</v>
      </c>
      <c r="Q96" s="20">
        <f>ROUNDDOWN(IF(P96&lt;O96,P96,O96),0)</f>
        <v>4</v>
      </c>
    </row>
    <row r="97" spans="1:17" s="291" customFormat="1" ht="45" customHeight="1" thickBot="1">
      <c r="A97" s="386">
        <v>81</v>
      </c>
      <c r="B97" s="151" t="s">
        <v>100</v>
      </c>
      <c r="C97" s="132" t="s">
        <v>369</v>
      </c>
      <c r="D97" s="58"/>
      <c r="E97" s="58"/>
      <c r="F97" s="58">
        <v>61.5416</v>
      </c>
      <c r="G97" s="71">
        <f>F97*$T$15</f>
        <v>14.154568000000001</v>
      </c>
      <c r="H97" s="58"/>
      <c r="I97" s="58"/>
      <c r="J97" s="58"/>
      <c r="K97" s="58"/>
      <c r="L97" s="71"/>
      <c r="M97" s="115"/>
      <c r="N97" s="107"/>
      <c r="O97" s="117"/>
      <c r="P97" s="58"/>
      <c r="Q97" s="118"/>
    </row>
    <row r="98" spans="1:17" s="291" customFormat="1" ht="45" customHeight="1" thickBot="1">
      <c r="A98" s="387"/>
      <c r="B98" s="389" t="s">
        <v>89</v>
      </c>
      <c r="C98" s="235"/>
      <c r="D98" s="263">
        <f aca="true" t="shared" si="31" ref="D98:K98">SUM(D95:D97)</f>
        <v>2</v>
      </c>
      <c r="E98" s="263">
        <f t="shared" si="31"/>
        <v>44</v>
      </c>
      <c r="F98" s="263">
        <f t="shared" si="31"/>
        <v>2906.8070000000002</v>
      </c>
      <c r="G98" s="263">
        <f t="shared" si="31"/>
        <v>668.5656100000001</v>
      </c>
      <c r="H98" s="298">
        <f t="shared" si="31"/>
        <v>4</v>
      </c>
      <c r="I98" s="298">
        <f t="shared" si="31"/>
        <v>4</v>
      </c>
      <c r="J98" s="298">
        <f t="shared" si="31"/>
        <v>2</v>
      </c>
      <c r="K98" s="298">
        <f t="shared" si="31"/>
        <v>6</v>
      </c>
      <c r="L98" s="263">
        <f>K98*10/E98</f>
        <v>1.3636363636363635</v>
      </c>
      <c r="M98" s="264">
        <f>AVERAGE(M95:M97)</f>
        <v>1.1363636363636362</v>
      </c>
      <c r="N98" s="265">
        <f>SUM(N95:N97)</f>
        <v>138</v>
      </c>
      <c r="O98" s="301">
        <f>SUM(O95:O97)</f>
        <v>20</v>
      </c>
      <c r="P98" s="298">
        <f>SUM(P95:P97)</f>
        <v>11</v>
      </c>
      <c r="Q98" s="299">
        <f>SUM(Q95:Q97)</f>
        <v>4</v>
      </c>
    </row>
    <row r="99" spans="1:17" s="291" customFormat="1" ht="45" customHeight="1" thickBot="1">
      <c r="A99" s="388"/>
      <c r="B99" s="111" t="s">
        <v>432</v>
      </c>
      <c r="C99" s="376"/>
      <c r="D99" s="365"/>
      <c r="E99" s="365"/>
      <c r="F99" s="365"/>
      <c r="G99" s="366"/>
      <c r="H99" s="365"/>
      <c r="I99" s="365"/>
      <c r="J99" s="365"/>
      <c r="K99" s="365"/>
      <c r="L99" s="365"/>
      <c r="M99" s="396"/>
      <c r="N99" s="408"/>
      <c r="O99" s="376"/>
      <c r="P99" s="365"/>
      <c r="Q99" s="367"/>
    </row>
    <row r="100" spans="1:17" s="291" customFormat="1" ht="45" customHeight="1">
      <c r="A100" s="386">
        <v>82</v>
      </c>
      <c r="B100" s="143" t="s">
        <v>40</v>
      </c>
      <c r="C100" s="132" t="s">
        <v>369</v>
      </c>
      <c r="D100" s="66"/>
      <c r="E100" s="66"/>
      <c r="F100" s="66">
        <v>2465</v>
      </c>
      <c r="G100" s="60">
        <f aca="true" t="shared" si="32" ref="G100:G105">F100*$T$15</f>
        <v>566.95</v>
      </c>
      <c r="H100" s="66"/>
      <c r="I100" s="66"/>
      <c r="J100" s="66"/>
      <c r="K100" s="66"/>
      <c r="L100" s="60"/>
      <c r="M100" s="81"/>
      <c r="N100" s="107">
        <f>ROUNDDOWN(M100*G100,0)</f>
        <v>0</v>
      </c>
      <c r="O100" s="92">
        <f>ROUNDDOWN(IF(N100&lt;$S$6,"0",N100*15/100),0)</f>
        <v>0</v>
      </c>
      <c r="P100" s="66">
        <v>10</v>
      </c>
      <c r="Q100" s="67">
        <f>ROUNDDOWN(IF(P100&lt;O100,P100,O100),0)</f>
        <v>0</v>
      </c>
    </row>
    <row r="101" spans="1:17" s="291" customFormat="1" ht="45" customHeight="1">
      <c r="A101" s="386">
        <v>83</v>
      </c>
      <c r="B101" s="143" t="s">
        <v>42</v>
      </c>
      <c r="C101" s="134" t="s">
        <v>124</v>
      </c>
      <c r="D101" s="18">
        <v>2</v>
      </c>
      <c r="E101" s="18">
        <v>52</v>
      </c>
      <c r="F101" s="18">
        <v>212.2506</v>
      </c>
      <c r="G101" s="19">
        <f t="shared" si="32"/>
        <v>48.817638</v>
      </c>
      <c r="H101" s="18">
        <v>3</v>
      </c>
      <c r="I101" s="18">
        <v>3</v>
      </c>
      <c r="J101" s="18">
        <v>2</v>
      </c>
      <c r="K101" s="18">
        <f>J101+I101</f>
        <v>5</v>
      </c>
      <c r="L101" s="19">
        <f>K101*10/E101</f>
        <v>0.9615384615384616</v>
      </c>
      <c r="M101" s="82">
        <f>L101*$S$15</f>
        <v>0.8012820512820513</v>
      </c>
      <c r="N101" s="107">
        <f>ROUNDDOWN(M101*G101,0)</f>
        <v>39</v>
      </c>
      <c r="O101" s="93">
        <f>ROUNDDOWN(IF(N101&lt;$S$6,"0",N101*15/100),0)</f>
        <v>5</v>
      </c>
      <c r="P101" s="18">
        <v>2</v>
      </c>
      <c r="Q101" s="20">
        <f>ROUNDDOWN(IF(P101&lt;O101,P101,O101),0)</f>
        <v>2</v>
      </c>
    </row>
    <row r="102" spans="1:17" s="291" customFormat="1" ht="45" customHeight="1">
      <c r="A102" s="386">
        <v>84</v>
      </c>
      <c r="B102" s="148" t="s">
        <v>17</v>
      </c>
      <c r="C102" s="134" t="s">
        <v>116</v>
      </c>
      <c r="D102" s="18">
        <v>2</v>
      </c>
      <c r="E102" s="18">
        <v>29</v>
      </c>
      <c r="F102" s="18">
        <v>370</v>
      </c>
      <c r="G102" s="19">
        <f t="shared" si="32"/>
        <v>85.10000000000001</v>
      </c>
      <c r="H102" s="18">
        <v>7</v>
      </c>
      <c r="I102" s="18">
        <v>5</v>
      </c>
      <c r="J102" s="18">
        <v>0</v>
      </c>
      <c r="K102" s="18">
        <f>J102+I102</f>
        <v>5</v>
      </c>
      <c r="L102" s="19">
        <f>K102*10/E102</f>
        <v>1.7241379310344827</v>
      </c>
      <c r="M102" s="82">
        <f>L102*$S$15</f>
        <v>1.4367816091954022</v>
      </c>
      <c r="N102" s="107">
        <f>ROUNDDOWN(M102*G102,0)</f>
        <v>122</v>
      </c>
      <c r="O102" s="93">
        <v>0</v>
      </c>
      <c r="P102" s="18"/>
      <c r="Q102" s="20">
        <v>0</v>
      </c>
    </row>
    <row r="103" spans="1:17" s="291" customFormat="1" ht="45" customHeight="1">
      <c r="A103" s="386">
        <v>85</v>
      </c>
      <c r="B103" s="151" t="s">
        <v>55</v>
      </c>
      <c r="C103" s="134" t="s">
        <v>117</v>
      </c>
      <c r="D103" s="18">
        <v>3</v>
      </c>
      <c r="E103" s="18">
        <v>43</v>
      </c>
      <c r="F103" s="18">
        <v>1615.9284</v>
      </c>
      <c r="G103" s="19">
        <f t="shared" si="32"/>
        <v>371.66353200000003</v>
      </c>
      <c r="H103" s="18">
        <v>12</v>
      </c>
      <c r="I103" s="18">
        <v>5</v>
      </c>
      <c r="J103" s="18">
        <v>0</v>
      </c>
      <c r="K103" s="18">
        <f>J103+I103</f>
        <v>5</v>
      </c>
      <c r="L103" s="19">
        <f>K103*10/E103</f>
        <v>1.1627906976744187</v>
      </c>
      <c r="M103" s="82">
        <f>L103*$S$15</f>
        <v>0.9689922480620156</v>
      </c>
      <c r="N103" s="107">
        <f>ROUNDDOWN(M103*G103,0)</f>
        <v>360</v>
      </c>
      <c r="O103" s="93">
        <v>28</v>
      </c>
      <c r="P103" s="18"/>
      <c r="Q103" s="20">
        <v>28</v>
      </c>
    </row>
    <row r="104" spans="1:17" s="291" customFormat="1" ht="45" customHeight="1">
      <c r="A104" s="386">
        <v>86</v>
      </c>
      <c r="B104" s="143" t="s">
        <v>101</v>
      </c>
      <c r="C104" s="153" t="s">
        <v>453</v>
      </c>
      <c r="D104" s="24"/>
      <c r="E104" s="24"/>
      <c r="F104" s="18"/>
      <c r="G104" s="19">
        <f t="shared" si="32"/>
        <v>0</v>
      </c>
      <c r="H104" s="24"/>
      <c r="I104" s="24"/>
      <c r="J104" s="24"/>
      <c r="K104" s="24"/>
      <c r="L104" s="24"/>
      <c r="M104" s="397"/>
      <c r="N104" s="107"/>
      <c r="O104" s="93">
        <v>18</v>
      </c>
      <c r="P104" s="29">
        <v>5</v>
      </c>
      <c r="Q104" s="29">
        <v>5</v>
      </c>
    </row>
    <row r="105" spans="1:17" s="291" customFormat="1" ht="45" customHeight="1" thickBot="1">
      <c r="A105" s="386">
        <v>87</v>
      </c>
      <c r="B105" s="143" t="s">
        <v>102</v>
      </c>
      <c r="C105" s="153" t="s">
        <v>453</v>
      </c>
      <c r="D105" s="343"/>
      <c r="E105" s="343"/>
      <c r="F105" s="58"/>
      <c r="G105" s="71">
        <f t="shared" si="32"/>
        <v>0</v>
      </c>
      <c r="H105" s="343"/>
      <c r="I105" s="343"/>
      <c r="J105" s="343"/>
      <c r="K105" s="343"/>
      <c r="L105" s="343"/>
      <c r="M105" s="390"/>
      <c r="N105" s="107"/>
      <c r="O105" s="117">
        <v>8</v>
      </c>
      <c r="P105" s="112">
        <v>8</v>
      </c>
      <c r="Q105" s="112">
        <v>8</v>
      </c>
    </row>
    <row r="106" spans="1:17" s="291" customFormat="1" ht="45" customHeight="1" thickBot="1">
      <c r="A106" s="387"/>
      <c r="B106" s="389" t="s">
        <v>89</v>
      </c>
      <c r="C106" s="235"/>
      <c r="D106" s="232">
        <f>SUM(D100:D105)</f>
        <v>7</v>
      </c>
      <c r="E106" s="232">
        <f>SUM(E100:E105)</f>
        <v>124</v>
      </c>
      <c r="F106" s="232">
        <f aca="true" t="shared" si="33" ref="F106:K106">SUM(F100:F105)</f>
        <v>4663.179</v>
      </c>
      <c r="G106" s="232">
        <f t="shared" si="33"/>
        <v>1072.5311700000002</v>
      </c>
      <c r="H106" s="232">
        <f t="shared" si="33"/>
        <v>22</v>
      </c>
      <c r="I106" s="232">
        <f t="shared" si="33"/>
        <v>13</v>
      </c>
      <c r="J106" s="232">
        <f t="shared" si="33"/>
        <v>2</v>
      </c>
      <c r="K106" s="232">
        <f t="shared" si="33"/>
        <v>15</v>
      </c>
      <c r="L106" s="263">
        <f>K106*10/E106</f>
        <v>1.2096774193548387</v>
      </c>
      <c r="M106" s="264">
        <f>AVERAGE(M100:M105)</f>
        <v>1.069018636179823</v>
      </c>
      <c r="N106" s="265">
        <f>SUM(N100:N105)</f>
        <v>521</v>
      </c>
      <c r="O106" s="301">
        <f>SUM(O100:O105)</f>
        <v>59</v>
      </c>
      <c r="P106" s="298">
        <f>SUM(P100:P105)</f>
        <v>25</v>
      </c>
      <c r="Q106" s="299">
        <f>SUM(Q100:Q105)</f>
        <v>43</v>
      </c>
    </row>
    <row r="107" spans="1:17" s="291" customFormat="1" ht="45" customHeight="1" thickBot="1">
      <c r="A107" s="388"/>
      <c r="B107" s="111" t="s">
        <v>429</v>
      </c>
      <c r="C107" s="376"/>
      <c r="D107" s="365"/>
      <c r="E107" s="365"/>
      <c r="F107" s="365"/>
      <c r="G107" s="366"/>
      <c r="H107" s="365"/>
      <c r="I107" s="365"/>
      <c r="J107" s="365"/>
      <c r="K107" s="365"/>
      <c r="L107" s="365"/>
      <c r="M107" s="396"/>
      <c r="N107" s="408"/>
      <c r="O107" s="376"/>
      <c r="P107" s="365"/>
      <c r="Q107" s="367"/>
    </row>
    <row r="108" spans="1:17" s="291" customFormat="1" ht="45" customHeight="1">
      <c r="A108" s="386">
        <v>88</v>
      </c>
      <c r="B108" s="143" t="s">
        <v>34</v>
      </c>
      <c r="C108" s="161" t="s">
        <v>75</v>
      </c>
      <c r="D108" s="66">
        <v>4</v>
      </c>
      <c r="E108" s="66">
        <v>61.6</v>
      </c>
      <c r="F108" s="66">
        <v>306.857</v>
      </c>
      <c r="G108" s="60">
        <f aca="true" t="shared" si="34" ref="G108:G115">F108*$T$15</f>
        <v>70.57711</v>
      </c>
      <c r="H108" s="66">
        <v>26</v>
      </c>
      <c r="I108" s="66">
        <v>20</v>
      </c>
      <c r="J108" s="66">
        <v>2</v>
      </c>
      <c r="K108" s="66">
        <f>J108+I108</f>
        <v>22</v>
      </c>
      <c r="L108" s="60">
        <f>K108*10/E108</f>
        <v>3.571428571428571</v>
      </c>
      <c r="M108" s="81">
        <f aca="true" t="shared" si="35" ref="M108:M120">L108*$S$15</f>
        <v>2.9761904761904763</v>
      </c>
      <c r="N108" s="107">
        <f aca="true" t="shared" si="36" ref="N108:N114">ROUNDDOWN(M108*G108,0)</f>
        <v>210</v>
      </c>
      <c r="O108" s="92">
        <f aca="true" t="shared" si="37" ref="O108:O121">ROUNDDOWN(IF(N108&lt;$S$6,"0",N108*15/100),0)</f>
        <v>31</v>
      </c>
      <c r="P108" s="66">
        <v>21</v>
      </c>
      <c r="Q108" s="67">
        <f aca="true" t="shared" si="38" ref="Q108:Q116">ROUNDDOWN(IF(P108&lt;O108,P108,O108),0)</f>
        <v>21</v>
      </c>
    </row>
    <row r="109" spans="1:17" s="291" customFormat="1" ht="45" customHeight="1">
      <c r="A109" s="386">
        <v>89</v>
      </c>
      <c r="B109" s="143" t="s">
        <v>35</v>
      </c>
      <c r="C109" s="134" t="s">
        <v>77</v>
      </c>
      <c r="D109" s="18">
        <v>3</v>
      </c>
      <c r="E109" s="18">
        <v>44.1</v>
      </c>
      <c r="F109" s="18">
        <v>176.707</v>
      </c>
      <c r="G109" s="19">
        <f t="shared" si="34"/>
        <v>40.64261</v>
      </c>
      <c r="H109" s="18">
        <v>12</v>
      </c>
      <c r="I109" s="18">
        <v>3</v>
      </c>
      <c r="J109" s="18">
        <v>6</v>
      </c>
      <c r="K109" s="18">
        <f>J109+I109</f>
        <v>9</v>
      </c>
      <c r="L109" s="19">
        <f>K109*10/E109</f>
        <v>2.0408163265306123</v>
      </c>
      <c r="M109" s="82">
        <f t="shared" si="35"/>
        <v>1.7006802721088436</v>
      </c>
      <c r="N109" s="107">
        <f t="shared" si="36"/>
        <v>69</v>
      </c>
      <c r="O109" s="93">
        <f t="shared" si="37"/>
        <v>10</v>
      </c>
      <c r="P109" s="18">
        <v>10</v>
      </c>
      <c r="Q109" s="20">
        <f t="shared" si="38"/>
        <v>10</v>
      </c>
    </row>
    <row r="110" spans="1:17" s="291" customFormat="1" ht="45" customHeight="1">
      <c r="A110" s="386">
        <v>90</v>
      </c>
      <c r="B110" s="143" t="s">
        <v>36</v>
      </c>
      <c r="C110" s="134" t="s">
        <v>130</v>
      </c>
      <c r="D110" s="18">
        <v>3</v>
      </c>
      <c r="E110" s="18">
        <v>36</v>
      </c>
      <c r="F110" s="18">
        <v>344.676</v>
      </c>
      <c r="G110" s="19">
        <f t="shared" si="34"/>
        <v>79.27548</v>
      </c>
      <c r="H110" s="18">
        <v>11</v>
      </c>
      <c r="I110" s="18">
        <v>3</v>
      </c>
      <c r="J110" s="18">
        <v>4</v>
      </c>
      <c r="K110" s="18">
        <f>J110+I110</f>
        <v>7</v>
      </c>
      <c r="L110" s="19">
        <f>K110*10/E110</f>
        <v>1.9444444444444444</v>
      </c>
      <c r="M110" s="82">
        <f t="shared" si="35"/>
        <v>1.6203703703703705</v>
      </c>
      <c r="N110" s="107">
        <f t="shared" si="36"/>
        <v>128</v>
      </c>
      <c r="O110" s="93">
        <f t="shared" si="37"/>
        <v>19</v>
      </c>
      <c r="P110" s="18">
        <v>15</v>
      </c>
      <c r="Q110" s="20">
        <f t="shared" si="38"/>
        <v>15</v>
      </c>
    </row>
    <row r="111" spans="1:17" s="291" customFormat="1" ht="45" customHeight="1">
      <c r="A111" s="386">
        <v>91</v>
      </c>
      <c r="B111" s="143" t="s">
        <v>37</v>
      </c>
      <c r="C111" s="134" t="s">
        <v>129</v>
      </c>
      <c r="D111" s="18">
        <v>4</v>
      </c>
      <c r="E111" s="18">
        <v>52</v>
      </c>
      <c r="F111" s="18">
        <v>474.722</v>
      </c>
      <c r="G111" s="19">
        <f t="shared" si="34"/>
        <v>109.18606</v>
      </c>
      <c r="H111" s="18">
        <v>18</v>
      </c>
      <c r="I111" s="18">
        <v>11</v>
      </c>
      <c r="J111" s="18">
        <v>5</v>
      </c>
      <c r="K111" s="18">
        <f>J111+I111</f>
        <v>16</v>
      </c>
      <c r="L111" s="19">
        <f>K111*10/E111</f>
        <v>3.076923076923077</v>
      </c>
      <c r="M111" s="82">
        <f t="shared" si="35"/>
        <v>2.5641025641025643</v>
      </c>
      <c r="N111" s="107">
        <f t="shared" si="36"/>
        <v>279</v>
      </c>
      <c r="O111" s="93">
        <f t="shared" si="37"/>
        <v>41</v>
      </c>
      <c r="P111" s="18">
        <v>28</v>
      </c>
      <c r="Q111" s="20">
        <f t="shared" si="38"/>
        <v>28</v>
      </c>
    </row>
    <row r="112" spans="1:17" s="291" customFormat="1" ht="45" customHeight="1">
      <c r="A112" s="386">
        <v>92</v>
      </c>
      <c r="B112" s="143" t="s">
        <v>41</v>
      </c>
      <c r="C112" s="132" t="s">
        <v>369</v>
      </c>
      <c r="D112" s="18"/>
      <c r="E112" s="18"/>
      <c r="F112" s="18">
        <v>75.842</v>
      </c>
      <c r="G112" s="19">
        <f t="shared" si="34"/>
        <v>17.44366</v>
      </c>
      <c r="H112" s="18"/>
      <c r="I112" s="18"/>
      <c r="J112" s="18"/>
      <c r="K112" s="18"/>
      <c r="L112" s="19"/>
      <c r="M112" s="82"/>
      <c r="N112" s="107">
        <f t="shared" si="36"/>
        <v>0</v>
      </c>
      <c r="O112" s="93">
        <f t="shared" si="37"/>
        <v>0</v>
      </c>
      <c r="P112" s="18"/>
      <c r="Q112" s="20">
        <f t="shared" si="38"/>
        <v>0</v>
      </c>
    </row>
    <row r="113" spans="1:17" s="291" customFormat="1" ht="45" customHeight="1">
      <c r="A113" s="386">
        <v>93</v>
      </c>
      <c r="B113" s="143" t="s">
        <v>38</v>
      </c>
      <c r="C113" s="134" t="s">
        <v>62</v>
      </c>
      <c r="D113" s="18">
        <v>4</v>
      </c>
      <c r="E113" s="18">
        <v>52</v>
      </c>
      <c r="F113" s="18">
        <v>190.214</v>
      </c>
      <c r="G113" s="19">
        <f t="shared" si="34"/>
        <v>43.74922</v>
      </c>
      <c r="H113" s="18">
        <v>12</v>
      </c>
      <c r="I113" s="18">
        <v>6</v>
      </c>
      <c r="J113" s="18">
        <v>0</v>
      </c>
      <c r="K113" s="18">
        <f>J113+I113</f>
        <v>6</v>
      </c>
      <c r="L113" s="19">
        <f>K113*10/E113</f>
        <v>1.1538461538461537</v>
      </c>
      <c r="M113" s="82">
        <f t="shared" si="35"/>
        <v>0.9615384615384615</v>
      </c>
      <c r="N113" s="107">
        <f t="shared" si="36"/>
        <v>42</v>
      </c>
      <c r="O113" s="93">
        <f t="shared" si="37"/>
        <v>6</v>
      </c>
      <c r="P113" s="18">
        <v>46</v>
      </c>
      <c r="Q113" s="20">
        <f t="shared" si="38"/>
        <v>6</v>
      </c>
    </row>
    <row r="114" spans="1:17" s="291" customFormat="1" ht="45" customHeight="1">
      <c r="A114" s="386">
        <v>94</v>
      </c>
      <c r="B114" s="143" t="s">
        <v>39</v>
      </c>
      <c r="C114" s="134" t="s">
        <v>63</v>
      </c>
      <c r="D114" s="18">
        <v>5</v>
      </c>
      <c r="E114" s="18">
        <v>68</v>
      </c>
      <c r="F114" s="18">
        <v>263.685</v>
      </c>
      <c r="G114" s="19">
        <f t="shared" si="34"/>
        <v>60.64755</v>
      </c>
      <c r="H114" s="18">
        <v>17</v>
      </c>
      <c r="I114" s="18">
        <v>11</v>
      </c>
      <c r="J114" s="18">
        <v>0</v>
      </c>
      <c r="K114" s="18">
        <f>J114+I114</f>
        <v>11</v>
      </c>
      <c r="L114" s="19">
        <f>K114*10/E114</f>
        <v>1.6176470588235294</v>
      </c>
      <c r="M114" s="82">
        <f t="shared" si="35"/>
        <v>1.3480392156862746</v>
      </c>
      <c r="N114" s="107">
        <f t="shared" si="36"/>
        <v>81</v>
      </c>
      <c r="O114" s="93">
        <f t="shared" si="37"/>
        <v>12</v>
      </c>
      <c r="P114" s="18">
        <v>36</v>
      </c>
      <c r="Q114" s="20">
        <f t="shared" si="38"/>
        <v>12</v>
      </c>
    </row>
    <row r="115" spans="1:17" s="291" customFormat="1" ht="45" customHeight="1">
      <c r="A115" s="386">
        <v>95</v>
      </c>
      <c r="B115" s="143" t="s">
        <v>23</v>
      </c>
      <c r="C115" s="132" t="s">
        <v>369</v>
      </c>
      <c r="D115" s="18"/>
      <c r="E115" s="18"/>
      <c r="F115" s="18">
        <v>215.5</v>
      </c>
      <c r="G115" s="19">
        <f t="shared" si="34"/>
        <v>49.565000000000005</v>
      </c>
      <c r="H115" s="18"/>
      <c r="I115" s="18"/>
      <c r="J115" s="18"/>
      <c r="K115" s="18"/>
      <c r="L115" s="19"/>
      <c r="M115" s="82"/>
      <c r="N115" s="107"/>
      <c r="O115" s="93">
        <f t="shared" si="37"/>
        <v>0</v>
      </c>
      <c r="P115" s="18"/>
      <c r="Q115" s="20">
        <f t="shared" si="38"/>
        <v>0</v>
      </c>
    </row>
    <row r="116" spans="1:17" s="291" customFormat="1" ht="45" customHeight="1">
      <c r="A116" s="386">
        <v>96</v>
      </c>
      <c r="B116" s="143" t="s">
        <v>21</v>
      </c>
      <c r="C116" s="132" t="s">
        <v>282</v>
      </c>
      <c r="D116" s="18"/>
      <c r="E116" s="18"/>
      <c r="F116" s="18">
        <v>243.367</v>
      </c>
      <c r="G116" s="19">
        <f aca="true" t="shared" si="39" ref="G116:G121">F116*$T$15</f>
        <v>55.97441</v>
      </c>
      <c r="H116" s="18"/>
      <c r="I116" s="18"/>
      <c r="J116" s="18"/>
      <c r="K116" s="18"/>
      <c r="L116" s="19"/>
      <c r="M116" s="82"/>
      <c r="N116" s="107"/>
      <c r="O116" s="93">
        <f t="shared" si="37"/>
        <v>0</v>
      </c>
      <c r="P116" s="18">
        <v>10</v>
      </c>
      <c r="Q116" s="20">
        <f t="shared" si="38"/>
        <v>0</v>
      </c>
    </row>
    <row r="117" spans="1:17" s="291" customFormat="1" ht="45" customHeight="1">
      <c r="A117" s="386">
        <v>97</v>
      </c>
      <c r="B117" s="143" t="s">
        <v>103</v>
      </c>
      <c r="C117" s="132" t="s">
        <v>369</v>
      </c>
      <c r="D117" s="18"/>
      <c r="E117" s="18"/>
      <c r="F117" s="18">
        <v>917.285</v>
      </c>
      <c r="G117" s="19">
        <f t="shared" si="39"/>
        <v>210.97555</v>
      </c>
      <c r="H117" s="18"/>
      <c r="I117" s="18"/>
      <c r="J117" s="18"/>
      <c r="K117" s="18"/>
      <c r="L117" s="19"/>
      <c r="M117" s="82"/>
      <c r="N117" s="107"/>
      <c r="O117" s="93">
        <f t="shared" si="37"/>
        <v>0</v>
      </c>
      <c r="P117" s="18">
        <v>18</v>
      </c>
      <c r="Q117" s="20"/>
    </row>
    <row r="118" spans="1:17" s="291" customFormat="1" ht="45" customHeight="1">
      <c r="A118" s="386">
        <v>98</v>
      </c>
      <c r="B118" s="143" t="s">
        <v>104</v>
      </c>
      <c r="C118" s="132" t="s">
        <v>369</v>
      </c>
      <c r="D118" s="18"/>
      <c r="E118" s="18"/>
      <c r="F118" s="18">
        <v>255.665</v>
      </c>
      <c r="G118" s="19">
        <f t="shared" si="39"/>
        <v>58.80295</v>
      </c>
      <c r="H118" s="18"/>
      <c r="I118" s="18"/>
      <c r="J118" s="18"/>
      <c r="K118" s="18"/>
      <c r="L118" s="19"/>
      <c r="M118" s="82"/>
      <c r="N118" s="107"/>
      <c r="O118" s="93">
        <f t="shared" si="37"/>
        <v>0</v>
      </c>
      <c r="P118" s="18"/>
      <c r="Q118" s="20"/>
    </row>
    <row r="119" spans="1:17" s="291" customFormat="1" ht="45" customHeight="1">
      <c r="A119" s="386">
        <v>99</v>
      </c>
      <c r="B119" s="148" t="s">
        <v>18</v>
      </c>
      <c r="C119" s="134" t="s">
        <v>60</v>
      </c>
      <c r="D119" s="18">
        <v>5</v>
      </c>
      <c r="E119" s="18">
        <v>75</v>
      </c>
      <c r="F119" s="18">
        <v>350</v>
      </c>
      <c r="G119" s="19">
        <f t="shared" si="39"/>
        <v>80.5</v>
      </c>
      <c r="H119" s="18">
        <v>10</v>
      </c>
      <c r="I119" s="18">
        <v>2</v>
      </c>
      <c r="J119" s="18">
        <v>0</v>
      </c>
      <c r="K119" s="18">
        <f>J119+I119</f>
        <v>2</v>
      </c>
      <c r="L119" s="19">
        <f>K119*10/E119</f>
        <v>0.26666666666666666</v>
      </c>
      <c r="M119" s="82">
        <f t="shared" si="35"/>
        <v>0.22222222222222224</v>
      </c>
      <c r="N119" s="107">
        <f>ROUNDDOWN(M119*G119,0)</f>
        <v>17</v>
      </c>
      <c r="O119" s="93">
        <v>0</v>
      </c>
      <c r="P119" s="18"/>
      <c r="Q119" s="20">
        <v>0</v>
      </c>
    </row>
    <row r="120" spans="1:17" s="291" customFormat="1" ht="45" customHeight="1">
      <c r="A120" s="386">
        <v>100</v>
      </c>
      <c r="B120" s="151" t="s">
        <v>105</v>
      </c>
      <c r="C120" s="134" t="s">
        <v>61</v>
      </c>
      <c r="D120" s="18">
        <v>18</v>
      </c>
      <c r="E120" s="18">
        <v>200</v>
      </c>
      <c r="F120" s="18">
        <v>6026.683</v>
      </c>
      <c r="G120" s="19">
        <f t="shared" si="39"/>
        <v>1386.1370900000002</v>
      </c>
      <c r="H120" s="18">
        <v>47</v>
      </c>
      <c r="I120" s="18">
        <v>29</v>
      </c>
      <c r="J120" s="18">
        <v>0</v>
      </c>
      <c r="K120" s="18">
        <f>J120+I120</f>
        <v>29</v>
      </c>
      <c r="L120" s="19">
        <f>K120*10/E120</f>
        <v>1.45</v>
      </c>
      <c r="M120" s="82">
        <f t="shared" si="35"/>
        <v>1.2083333333333333</v>
      </c>
      <c r="N120" s="107">
        <f>ROUNDDOWN(M120*G120,0)</f>
        <v>1674</v>
      </c>
      <c r="O120" s="93">
        <v>206</v>
      </c>
      <c r="P120" s="18"/>
      <c r="Q120" s="20">
        <v>206</v>
      </c>
    </row>
    <row r="121" spans="1:17" s="291" customFormat="1" ht="45" customHeight="1">
      <c r="A121" s="386">
        <v>101</v>
      </c>
      <c r="B121" s="143" t="s">
        <v>106</v>
      </c>
      <c r="C121" s="132" t="s">
        <v>369</v>
      </c>
      <c r="D121" s="18"/>
      <c r="E121" s="18"/>
      <c r="F121" s="18">
        <v>356.318</v>
      </c>
      <c r="G121" s="19">
        <f t="shared" si="39"/>
        <v>81.95314</v>
      </c>
      <c r="H121" s="18"/>
      <c r="I121" s="18"/>
      <c r="J121" s="18"/>
      <c r="K121" s="18"/>
      <c r="L121" s="19"/>
      <c r="M121" s="82"/>
      <c r="N121" s="107"/>
      <c r="O121" s="93">
        <f t="shared" si="37"/>
        <v>0</v>
      </c>
      <c r="P121" s="18"/>
      <c r="Q121" s="20"/>
    </row>
    <row r="122" spans="1:17" s="291" customFormat="1" ht="45" customHeight="1">
      <c r="A122" s="386">
        <v>102</v>
      </c>
      <c r="B122" s="143" t="s">
        <v>102</v>
      </c>
      <c r="C122" s="134" t="s">
        <v>453</v>
      </c>
      <c r="D122" s="18"/>
      <c r="E122" s="18"/>
      <c r="F122" s="18"/>
      <c r="G122" s="19"/>
      <c r="H122" s="18"/>
      <c r="I122" s="18"/>
      <c r="J122" s="18"/>
      <c r="K122" s="18"/>
      <c r="L122" s="19"/>
      <c r="M122" s="82"/>
      <c r="N122" s="107"/>
      <c r="O122" s="93">
        <v>14</v>
      </c>
      <c r="P122" s="18"/>
      <c r="Q122" s="20"/>
    </row>
    <row r="123" spans="1:17" s="291" customFormat="1" ht="45" customHeight="1">
      <c r="A123" s="386">
        <v>103</v>
      </c>
      <c r="B123" s="143" t="s">
        <v>125</v>
      </c>
      <c r="C123" s="134" t="s">
        <v>453</v>
      </c>
      <c r="D123" s="18"/>
      <c r="E123" s="18"/>
      <c r="F123" s="18"/>
      <c r="G123" s="19"/>
      <c r="H123" s="18"/>
      <c r="I123" s="18"/>
      <c r="J123" s="18"/>
      <c r="K123" s="18"/>
      <c r="L123" s="19"/>
      <c r="M123" s="82"/>
      <c r="N123" s="107"/>
      <c r="O123" s="93">
        <v>15</v>
      </c>
      <c r="P123" s="18"/>
      <c r="Q123" s="20"/>
    </row>
    <row r="124" spans="1:17" s="291" customFormat="1" ht="45" customHeight="1" thickBot="1">
      <c r="A124" s="386">
        <v>104</v>
      </c>
      <c r="B124" s="143" t="s">
        <v>107</v>
      </c>
      <c r="C124" s="153" t="s">
        <v>453</v>
      </c>
      <c r="D124" s="343"/>
      <c r="E124" s="343"/>
      <c r="F124" s="368"/>
      <c r="G124" s="368"/>
      <c r="H124" s="343"/>
      <c r="I124" s="343"/>
      <c r="J124" s="343"/>
      <c r="K124" s="343"/>
      <c r="L124" s="343"/>
      <c r="M124" s="115"/>
      <c r="N124" s="107"/>
      <c r="O124" s="117">
        <v>16</v>
      </c>
      <c r="P124" s="112">
        <v>38</v>
      </c>
      <c r="Q124" s="112">
        <v>16</v>
      </c>
    </row>
    <row r="125" spans="1:17" s="291" customFormat="1" ht="45" customHeight="1" thickBot="1">
      <c r="A125" s="356"/>
      <c r="B125" s="381" t="s">
        <v>89</v>
      </c>
      <c r="C125" s="235"/>
      <c r="D125" s="232">
        <f>SUM(D108:D124)</f>
        <v>46</v>
      </c>
      <c r="E125" s="232">
        <f>SUM(E108:E124)</f>
        <v>588.7</v>
      </c>
      <c r="F125" s="232">
        <f aca="true" t="shared" si="40" ref="F125:K125">SUM(F108:F124)</f>
        <v>10197.520999999999</v>
      </c>
      <c r="G125" s="232">
        <f t="shared" si="40"/>
        <v>2345.4298300000005</v>
      </c>
      <c r="H125" s="232">
        <f t="shared" si="40"/>
        <v>153</v>
      </c>
      <c r="I125" s="232">
        <f t="shared" si="40"/>
        <v>85</v>
      </c>
      <c r="J125" s="232">
        <f t="shared" si="40"/>
        <v>17</v>
      </c>
      <c r="K125" s="232">
        <f t="shared" si="40"/>
        <v>102</v>
      </c>
      <c r="L125" s="263">
        <f>K125*10/E125</f>
        <v>1.7326312213351451</v>
      </c>
      <c r="M125" s="264">
        <f>AVERAGE(M108:M124)</f>
        <v>1.5751846144440682</v>
      </c>
      <c r="N125" s="265">
        <f>SUM(N108:N124)</f>
        <v>2500</v>
      </c>
      <c r="O125" s="301">
        <f>SUM(O108:O124)</f>
        <v>370</v>
      </c>
      <c r="P125" s="298">
        <f>SUM(P108:P124)</f>
        <v>222</v>
      </c>
      <c r="Q125" s="299">
        <f>SUM(Q108:Q124)</f>
        <v>314</v>
      </c>
    </row>
    <row r="126" spans="1:17" s="293" customFormat="1" ht="45" customHeight="1" thickBot="1">
      <c r="A126" s="246"/>
      <c r="B126" s="260" t="s">
        <v>126</v>
      </c>
      <c r="C126" s="236"/>
      <c r="D126" s="233">
        <f>D125+D106+D98+D93+D77+D64+D50+D46</f>
        <v>162</v>
      </c>
      <c r="E126" s="233">
        <f>E125+E106+E98+E93+E77+E64+E50+E46</f>
        <v>2104</v>
      </c>
      <c r="F126" s="233">
        <f aca="true" t="shared" si="41" ref="F126:K126">F125+F106+F98+F93+F77+F64+F50+F46</f>
        <v>45222.823</v>
      </c>
      <c r="G126" s="233">
        <f t="shared" si="41"/>
        <v>10401.249290000002</v>
      </c>
      <c r="H126" s="233">
        <f t="shared" si="41"/>
        <v>516</v>
      </c>
      <c r="I126" s="233">
        <f t="shared" si="41"/>
        <v>349</v>
      </c>
      <c r="J126" s="233">
        <f t="shared" si="41"/>
        <v>83</v>
      </c>
      <c r="K126" s="233">
        <f t="shared" si="41"/>
        <v>432</v>
      </c>
      <c r="L126" s="214">
        <f>K126*10/E126</f>
        <v>2.053231939163498</v>
      </c>
      <c r="M126" s="261">
        <f>L126*$S$15</f>
        <v>1.7110266159695817</v>
      </c>
      <c r="N126" s="107">
        <f>N125+N106+N98+N93+N77+N50+N64+N46</f>
        <v>7740</v>
      </c>
      <c r="O126" s="217">
        <f>O125+O106+O98+O93+O77+O64+O50+O46</f>
        <v>1071</v>
      </c>
      <c r="P126" s="218">
        <f>P125+P106+P98+P93+P77+P64+P50+P46</f>
        <v>623</v>
      </c>
      <c r="Q126" s="219">
        <f>Q125+Q106+Q98+Q93+Q77+Q64+Q50+Q46</f>
        <v>876</v>
      </c>
    </row>
    <row r="127" spans="1:17" s="293" customFormat="1" ht="45" customHeight="1" thickBot="1">
      <c r="A127" s="369"/>
      <c r="B127" s="382" t="s">
        <v>19</v>
      </c>
      <c r="C127" s="237"/>
      <c r="D127" s="370">
        <f>D126+D107+D99+D94+D78+D65+D51+D47</f>
        <v>162</v>
      </c>
      <c r="E127" s="370">
        <f>E126</f>
        <v>2104</v>
      </c>
      <c r="F127" s="370">
        <v>46246</v>
      </c>
      <c r="G127" s="201">
        <f>F127*$T$15</f>
        <v>10636.58</v>
      </c>
      <c r="H127" s="370">
        <f>H126</f>
        <v>516</v>
      </c>
      <c r="I127" s="370">
        <f>I126</f>
        <v>349</v>
      </c>
      <c r="J127" s="370">
        <f>J126</f>
        <v>83</v>
      </c>
      <c r="K127" s="370">
        <f>K126</f>
        <v>432</v>
      </c>
      <c r="L127" s="201">
        <f>K126*10/E127</f>
        <v>2.053231939163498</v>
      </c>
      <c r="M127" s="398">
        <f>L127*$S$15</f>
        <v>1.7110266159695817</v>
      </c>
      <c r="N127" s="409">
        <f>N126+N107+N99+N94+N78+N51+N65+N47</f>
        <v>7740</v>
      </c>
      <c r="O127" s="205">
        <f>O126</f>
        <v>1071</v>
      </c>
      <c r="P127" s="206">
        <f>P126</f>
        <v>623</v>
      </c>
      <c r="Q127" s="207">
        <f>Q126</f>
        <v>876</v>
      </c>
    </row>
    <row r="128" spans="1:17" ht="39.75" customHeight="1">
      <c r="A128" s="455" t="s">
        <v>452</v>
      </c>
      <c r="B128" s="455"/>
      <c r="C128" s="455"/>
      <c r="D128" s="455"/>
      <c r="E128" s="455"/>
      <c r="F128" s="455"/>
      <c r="G128" s="455"/>
      <c r="H128" s="455"/>
      <c r="I128" s="455"/>
      <c r="J128" s="455"/>
      <c r="K128" s="455"/>
      <c r="L128" s="455"/>
      <c r="M128" s="455"/>
      <c r="N128" s="455"/>
      <c r="O128" s="455"/>
      <c r="P128" s="455"/>
      <c r="Q128" s="455"/>
    </row>
    <row r="129" spans="2:17" ht="18">
      <c r="B129" s="294"/>
      <c r="C129" s="294"/>
      <c r="D129" s="294"/>
      <c r="E129" s="294"/>
      <c r="F129" s="294"/>
      <c r="G129" s="295"/>
      <c r="H129" s="294"/>
      <c r="I129" s="294"/>
      <c r="J129" s="294"/>
      <c r="K129" s="294"/>
      <c r="L129" s="294"/>
      <c r="M129" s="294"/>
      <c r="N129" s="294"/>
      <c r="O129" s="294"/>
      <c r="P129" s="42"/>
      <c r="Q129" s="42"/>
    </row>
    <row r="130" spans="2:17" ht="15">
      <c r="B130" s="42"/>
      <c r="C130" s="42"/>
      <c r="D130" s="42"/>
      <c r="E130" s="42"/>
      <c r="F130" s="42"/>
      <c r="G130" s="43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2:17" ht="15">
      <c r="B131" s="42"/>
      <c r="C131" s="42"/>
      <c r="D131" s="42"/>
      <c r="E131" s="42"/>
      <c r="F131" s="42"/>
      <c r="G131" s="43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2:17" ht="15">
      <c r="B132" s="42"/>
      <c r="C132" s="42"/>
      <c r="D132" s="42"/>
      <c r="E132" s="42"/>
      <c r="F132" s="42"/>
      <c r="G132" s="43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2:17" ht="15">
      <c r="B133" s="42"/>
      <c r="C133" s="42"/>
      <c r="D133" s="42"/>
      <c r="E133" s="42"/>
      <c r="F133" s="42"/>
      <c r="G133" s="43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2:17" ht="15">
      <c r="B134" s="42"/>
      <c r="C134" s="42"/>
      <c r="D134" s="42"/>
      <c r="E134" s="42"/>
      <c r="F134" s="42"/>
      <c r="G134" s="43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2:17" ht="15">
      <c r="B135" s="42"/>
      <c r="C135" s="42"/>
      <c r="D135" s="42"/>
      <c r="E135" s="42"/>
      <c r="F135" s="42"/>
      <c r="G135" s="43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2:17" ht="15">
      <c r="B136" s="42"/>
      <c r="C136" s="42"/>
      <c r="D136" s="42"/>
      <c r="E136" s="42"/>
      <c r="F136" s="42"/>
      <c r="G136" s="43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2:17" ht="15">
      <c r="B137" s="42"/>
      <c r="C137" s="42"/>
      <c r="D137" s="42"/>
      <c r="E137" s="42"/>
      <c r="F137" s="42"/>
      <c r="G137" s="43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2:17" ht="15">
      <c r="B138" s="42"/>
      <c r="C138" s="42"/>
      <c r="D138" s="42"/>
      <c r="E138" s="42"/>
      <c r="F138" s="42"/>
      <c r="G138" s="43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2:17" ht="15">
      <c r="B139" s="42"/>
      <c r="C139" s="42"/>
      <c r="D139" s="42"/>
      <c r="E139" s="42"/>
      <c r="F139" s="42"/>
      <c r="G139" s="43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2:17" ht="15">
      <c r="B140" s="42"/>
      <c r="C140" s="42"/>
      <c r="D140" s="42"/>
      <c r="E140" s="42"/>
      <c r="F140" s="42"/>
      <c r="G140" s="43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2:17" ht="15">
      <c r="B141" s="42"/>
      <c r="C141" s="42"/>
      <c r="D141" s="42"/>
      <c r="E141" s="42"/>
      <c r="F141" s="42"/>
      <c r="G141" s="43"/>
      <c r="H141" s="42"/>
      <c r="I141" s="42"/>
      <c r="J141" s="42"/>
      <c r="K141" s="42"/>
      <c r="L141" s="42"/>
      <c r="M141" s="42"/>
      <c r="N141" s="42"/>
      <c r="O141" s="44"/>
      <c r="P141" s="42"/>
      <c r="Q141" s="42"/>
    </row>
    <row r="142" spans="2:17" ht="15">
      <c r="B142" s="42"/>
      <c r="C142" s="42"/>
      <c r="D142" s="42"/>
      <c r="E142" s="42"/>
      <c r="F142" s="42"/>
      <c r="G142" s="43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2:17" ht="15">
      <c r="B143" s="42"/>
      <c r="C143" s="42"/>
      <c r="D143" s="42"/>
      <c r="E143" s="42"/>
      <c r="F143" s="42"/>
      <c r="G143" s="43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2:17" ht="15">
      <c r="B144" s="42"/>
      <c r="C144" s="42"/>
      <c r="D144" s="42"/>
      <c r="E144" s="42"/>
      <c r="F144" s="42"/>
      <c r="G144" s="43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2:17" ht="15">
      <c r="B145" s="42"/>
      <c r="C145" s="42"/>
      <c r="D145" s="42"/>
      <c r="E145" s="42"/>
      <c r="F145" s="42"/>
      <c r="G145" s="43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2:17" ht="15">
      <c r="B146" s="42"/>
      <c r="C146" s="42"/>
      <c r="D146" s="42"/>
      <c r="E146" s="42"/>
      <c r="F146" s="42"/>
      <c r="G146" s="43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2:17" ht="15">
      <c r="B147" s="42"/>
      <c r="C147" s="42"/>
      <c r="D147" s="42"/>
      <c r="E147" s="42"/>
      <c r="F147" s="42"/>
      <c r="G147" s="43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2:17" ht="15">
      <c r="B148" s="42"/>
      <c r="C148" s="42"/>
      <c r="D148" s="42"/>
      <c r="E148" s="42"/>
      <c r="F148" s="42"/>
      <c r="G148" s="43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2:17" ht="15">
      <c r="B149" s="42"/>
      <c r="C149" s="42"/>
      <c r="D149" s="42"/>
      <c r="E149" s="42"/>
      <c r="F149" s="42"/>
      <c r="G149" s="43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2:17" ht="15">
      <c r="B150" s="42"/>
      <c r="C150" s="42"/>
      <c r="D150" s="42"/>
      <c r="E150" s="42"/>
      <c r="F150" s="42"/>
      <c r="G150" s="43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2:17" ht="15">
      <c r="B151" s="42"/>
      <c r="C151" s="42"/>
      <c r="D151" s="42"/>
      <c r="E151" s="42"/>
      <c r="F151" s="42"/>
      <c r="G151" s="43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2:17" ht="15">
      <c r="B152" s="42"/>
      <c r="C152" s="42"/>
      <c r="D152" s="42"/>
      <c r="E152" s="42"/>
      <c r="F152" s="42"/>
      <c r="G152" s="43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2:17" ht="15">
      <c r="B153" s="42"/>
      <c r="C153" s="42"/>
      <c r="D153" s="42"/>
      <c r="E153" s="42"/>
      <c r="F153" s="42"/>
      <c r="G153" s="43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2:17" ht="15">
      <c r="B154" s="42"/>
      <c r="C154" s="42"/>
      <c r="D154" s="42"/>
      <c r="E154" s="42"/>
      <c r="F154" s="42"/>
      <c r="G154" s="43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2:17" ht="15">
      <c r="B155" s="42"/>
      <c r="C155" s="42"/>
      <c r="D155" s="42"/>
      <c r="E155" s="42"/>
      <c r="F155" s="42"/>
      <c r="G155" s="43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2:17" ht="15">
      <c r="B156" s="42"/>
      <c r="C156" s="42"/>
      <c r="D156" s="42"/>
      <c r="E156" s="42"/>
      <c r="F156" s="42"/>
      <c r="G156" s="43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2:17" ht="15">
      <c r="B157" s="42"/>
      <c r="C157" s="42"/>
      <c r="D157" s="42"/>
      <c r="E157" s="42"/>
      <c r="F157" s="42"/>
      <c r="G157" s="43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2:17" ht="15">
      <c r="B158" s="42"/>
      <c r="C158" s="42"/>
      <c r="D158" s="42"/>
      <c r="E158" s="42"/>
      <c r="F158" s="42"/>
      <c r="G158" s="43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2:17" ht="15">
      <c r="B159" s="42"/>
      <c r="C159" s="42"/>
      <c r="D159" s="42"/>
      <c r="E159" s="42"/>
      <c r="F159" s="42"/>
      <c r="G159" s="43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2:17" ht="15">
      <c r="B160" s="42"/>
      <c r="C160" s="42"/>
      <c r="D160" s="42"/>
      <c r="E160" s="42"/>
      <c r="F160" s="42"/>
      <c r="G160" s="43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2:17" ht="15">
      <c r="B161" s="42"/>
      <c r="C161" s="42"/>
      <c r="D161" s="42"/>
      <c r="E161" s="42"/>
      <c r="F161" s="42"/>
      <c r="G161" s="43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2:17" ht="15">
      <c r="B162" s="42"/>
      <c r="C162" s="42"/>
      <c r="D162" s="42"/>
      <c r="E162" s="42"/>
      <c r="F162" s="42"/>
      <c r="G162" s="43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2:17" ht="15">
      <c r="B163" s="42"/>
      <c r="C163" s="42"/>
      <c r="D163" s="42"/>
      <c r="E163" s="42"/>
      <c r="F163" s="42"/>
      <c r="G163" s="43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2:17" ht="15">
      <c r="B164" s="42"/>
      <c r="C164" s="42"/>
      <c r="D164" s="42"/>
      <c r="E164" s="42"/>
      <c r="F164" s="42"/>
      <c r="G164" s="43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2:17" ht="15">
      <c r="B165" s="42"/>
      <c r="C165" s="42"/>
      <c r="D165" s="42"/>
      <c r="E165" s="42"/>
      <c r="F165" s="42"/>
      <c r="G165" s="43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2:17" ht="15">
      <c r="B166" s="42"/>
      <c r="C166" s="42"/>
      <c r="D166" s="42"/>
      <c r="E166" s="42"/>
      <c r="F166" s="42"/>
      <c r="G166" s="43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2:17" ht="15">
      <c r="B167" s="42"/>
      <c r="C167" s="45"/>
      <c r="D167" s="42"/>
      <c r="E167" s="42"/>
      <c r="F167" s="42"/>
      <c r="G167" s="43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2:17" ht="15">
      <c r="B168" s="42"/>
      <c r="C168" s="42"/>
      <c r="D168" s="42"/>
      <c r="E168" s="42"/>
      <c r="F168" s="42"/>
      <c r="G168" s="43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2:17" ht="15">
      <c r="B169" s="42"/>
      <c r="C169" s="42"/>
      <c r="D169" s="42"/>
      <c r="E169" s="42"/>
      <c r="F169" s="42"/>
      <c r="G169" s="43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2:17" ht="15">
      <c r="B170" s="42"/>
      <c r="C170" s="42"/>
      <c r="D170" s="42"/>
      <c r="E170" s="42"/>
      <c r="F170" s="42"/>
      <c r="G170" s="43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2:17" ht="15">
      <c r="B171" s="42"/>
      <c r="C171" s="42"/>
      <c r="D171" s="42"/>
      <c r="E171" s="42"/>
      <c r="F171" s="42"/>
      <c r="G171" s="43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2:17" ht="18">
      <c r="B172" s="296"/>
      <c r="C172" s="296"/>
      <c r="D172" s="296"/>
      <c r="E172" s="296"/>
      <c r="F172" s="296"/>
      <c r="G172" s="297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</row>
    <row r="173" spans="2:17" ht="18">
      <c r="B173" s="296"/>
      <c r="C173" s="296"/>
      <c r="D173" s="296"/>
      <c r="E173" s="296"/>
      <c r="F173" s="296"/>
      <c r="G173" s="297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</row>
  </sheetData>
  <sheetProtection selectLockedCells="1" selectUnlockedCells="1"/>
  <mergeCells count="5">
    <mergeCell ref="A1:Q1"/>
    <mergeCell ref="A2:Q2"/>
    <mergeCell ref="A3:Q3"/>
    <mergeCell ref="A4:Q4"/>
    <mergeCell ref="A128:Q128"/>
  </mergeCells>
  <printOptions/>
  <pageMargins left="0.5511811023622047" right="0" top="0.3937007874015748" bottom="0.1968503937007874" header="0" footer="0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7"/>
  <sheetViews>
    <sheetView zoomScale="70" zoomScaleNormal="70" zoomScaleSheetLayoutView="90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4" sqref="N34:N35"/>
    </sheetView>
  </sheetViews>
  <sheetFormatPr defaultColWidth="9" defaultRowHeight="12.75"/>
  <cols>
    <col min="1" max="1" width="9.83203125" style="46" customWidth="1"/>
    <col min="2" max="2" width="60.83203125" style="0" customWidth="1"/>
    <col min="3" max="3" width="36.83203125" style="0" customWidth="1"/>
    <col min="4" max="4" width="18.83203125" style="0" customWidth="1"/>
    <col min="5" max="5" width="23.83203125" style="0" customWidth="1"/>
    <col min="6" max="6" width="20.83203125" style="0" customWidth="1"/>
    <col min="7" max="7" width="21.83203125" style="7" customWidth="1"/>
    <col min="8" max="9" width="15.83203125" style="0" customWidth="1"/>
    <col min="10" max="10" width="18.83203125" style="0" customWidth="1"/>
    <col min="11" max="11" width="19.83203125" style="6" customWidth="1"/>
    <col min="12" max="12" width="22.83203125" style="0" customWidth="1"/>
    <col min="13" max="13" width="15.83203125" style="0" customWidth="1"/>
    <col min="14" max="14" width="20.83203125" style="0" customWidth="1"/>
    <col min="15" max="15" width="15.83203125" style="0" customWidth="1"/>
    <col min="16" max="16" width="19.83203125" style="0" customWidth="1"/>
    <col min="17" max="17" width="23.83203125" style="0" customWidth="1"/>
    <col min="18" max="18" width="9" style="0" customWidth="1"/>
    <col min="19" max="20" width="9.33203125" style="0" bestFit="1" customWidth="1"/>
    <col min="21" max="21" width="9" style="0" customWidth="1"/>
    <col min="22" max="35" width="0" style="0" hidden="1" customWidth="1"/>
  </cols>
  <sheetData>
    <row r="1" spans="1:17" ht="39.75" customHeight="1">
      <c r="A1" s="445" t="s">
        <v>439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7"/>
    </row>
    <row r="2" spans="1:18" ht="49.5" customHeight="1">
      <c r="A2" s="448" t="s">
        <v>442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50"/>
      <c r="R2" s="13"/>
    </row>
    <row r="3" spans="1:18" ht="39.75" customHeight="1">
      <c r="A3" s="451" t="s">
        <v>438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3"/>
      <c r="R3" s="13"/>
    </row>
    <row r="4" spans="1:17" ht="39.75" customHeight="1" thickBot="1">
      <c r="A4" s="451" t="s">
        <v>286</v>
      </c>
      <c r="B4" s="454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4"/>
      <c r="O4" s="452"/>
      <c r="P4" s="452"/>
      <c r="Q4" s="453"/>
    </row>
    <row r="5" spans="1:17" ht="150" customHeight="1" thickBot="1">
      <c r="A5" s="226" t="s">
        <v>283</v>
      </c>
      <c r="B5" s="383" t="s">
        <v>0</v>
      </c>
      <c r="C5" s="153" t="s">
        <v>1</v>
      </c>
      <c r="D5" s="58" t="s">
        <v>2</v>
      </c>
      <c r="E5" s="58" t="s">
        <v>447</v>
      </c>
      <c r="F5" s="57" t="s">
        <v>271</v>
      </c>
      <c r="G5" s="58" t="s">
        <v>276</v>
      </c>
      <c r="H5" s="58" t="s">
        <v>3</v>
      </c>
      <c r="I5" s="58" t="s">
        <v>4</v>
      </c>
      <c r="J5" s="58" t="s">
        <v>5</v>
      </c>
      <c r="K5" s="58" t="s">
        <v>20</v>
      </c>
      <c r="L5" s="58" t="s">
        <v>6</v>
      </c>
      <c r="M5" s="300" t="s">
        <v>272</v>
      </c>
      <c r="N5" s="302" t="s">
        <v>7</v>
      </c>
      <c r="O5" s="153" t="s">
        <v>8</v>
      </c>
      <c r="P5" s="58" t="s">
        <v>446</v>
      </c>
      <c r="Q5" s="58" t="s">
        <v>448</v>
      </c>
    </row>
    <row r="6" spans="1:20" ht="45" customHeight="1" thickBot="1">
      <c r="A6" s="339"/>
      <c r="B6" s="138" t="s">
        <v>445</v>
      </c>
      <c r="C6" s="320"/>
      <c r="D6" s="321"/>
      <c r="E6" s="321"/>
      <c r="F6" s="321"/>
      <c r="G6" s="321"/>
      <c r="H6" s="321"/>
      <c r="I6" s="321"/>
      <c r="J6" s="321"/>
      <c r="K6" s="321"/>
      <c r="L6" s="321"/>
      <c r="M6" s="323"/>
      <c r="N6" s="326"/>
      <c r="O6" s="320"/>
      <c r="P6" s="321"/>
      <c r="Q6" s="325"/>
      <c r="S6" s="16"/>
      <c r="T6" s="9"/>
    </row>
    <row r="7" spans="1:17" s="7" customFormat="1" ht="45" customHeight="1">
      <c r="A7" s="65">
        <v>1</v>
      </c>
      <c r="B7" s="379" t="s">
        <v>338</v>
      </c>
      <c r="C7" s="161" t="s">
        <v>155</v>
      </c>
      <c r="D7" s="66">
        <v>7</v>
      </c>
      <c r="E7" s="66">
        <v>78</v>
      </c>
      <c r="F7" s="66">
        <v>648.017</v>
      </c>
      <c r="G7" s="60">
        <f aca="true" t="shared" si="0" ref="G7:G48">F7*$T$15</f>
        <v>149.04391</v>
      </c>
      <c r="H7" s="66">
        <v>4</v>
      </c>
      <c r="I7" s="66">
        <v>2</v>
      </c>
      <c r="J7" s="66">
        <v>6</v>
      </c>
      <c r="K7" s="66">
        <f aca="true" t="shared" si="1" ref="K7:K41">J7+I7</f>
        <v>8</v>
      </c>
      <c r="L7" s="60">
        <f aca="true" t="shared" si="2" ref="L7:L48">K7*10/E7</f>
        <v>1.0256410256410255</v>
      </c>
      <c r="M7" s="81">
        <f>L7*$S$15</f>
        <v>0.8547008547008547</v>
      </c>
      <c r="N7" s="316">
        <f aca="true" t="shared" si="3" ref="N7:N48">ROUNDDOWN(M7*G7,0)</f>
        <v>127</v>
      </c>
      <c r="O7" s="92">
        <f aca="true" t="shared" si="4" ref="O7:O41">ROUNDDOWN(IF(N7&lt;$S$6,"0",N7*15/100),0)</f>
        <v>19</v>
      </c>
      <c r="P7" s="66"/>
      <c r="Q7" s="67">
        <f aca="true" t="shared" si="5" ref="Q7:Q48">ROUNDDOWN(IF(P7&lt;O7,P7,O7),0)</f>
        <v>0</v>
      </c>
    </row>
    <row r="8" spans="1:17" s="7" customFormat="1" ht="45" customHeight="1">
      <c r="A8" s="29">
        <v>2</v>
      </c>
      <c r="B8" s="143" t="s">
        <v>339</v>
      </c>
      <c r="C8" s="134" t="s">
        <v>154</v>
      </c>
      <c r="D8" s="18">
        <v>5</v>
      </c>
      <c r="E8" s="18">
        <v>54</v>
      </c>
      <c r="F8" s="18">
        <v>566</v>
      </c>
      <c r="G8" s="19">
        <f t="shared" si="0"/>
        <v>130.18</v>
      </c>
      <c r="H8" s="18">
        <v>5</v>
      </c>
      <c r="I8" s="18">
        <v>5</v>
      </c>
      <c r="J8" s="18">
        <v>3</v>
      </c>
      <c r="K8" s="18">
        <f t="shared" si="1"/>
        <v>8</v>
      </c>
      <c r="L8" s="19">
        <f t="shared" si="2"/>
        <v>1.4814814814814814</v>
      </c>
      <c r="M8" s="82">
        <f>L8*$S$15</f>
        <v>1.2345679012345678</v>
      </c>
      <c r="N8" s="116">
        <f t="shared" si="3"/>
        <v>160</v>
      </c>
      <c r="O8" s="93">
        <f t="shared" si="4"/>
        <v>24</v>
      </c>
      <c r="P8" s="18"/>
      <c r="Q8" s="20">
        <f t="shared" si="5"/>
        <v>0</v>
      </c>
    </row>
    <row r="9" spans="1:17" s="7" customFormat="1" ht="45" customHeight="1">
      <c r="A9" s="29">
        <v>3</v>
      </c>
      <c r="B9" s="143" t="s">
        <v>340</v>
      </c>
      <c r="C9" s="132" t="s">
        <v>282</v>
      </c>
      <c r="D9" s="18"/>
      <c r="E9" s="18"/>
      <c r="F9" s="18"/>
      <c r="G9" s="19"/>
      <c r="H9" s="18"/>
      <c r="I9" s="18"/>
      <c r="J9" s="18"/>
      <c r="K9" s="18"/>
      <c r="L9" s="19"/>
      <c r="M9" s="82"/>
      <c r="N9" s="116">
        <v>0</v>
      </c>
      <c r="O9" s="93">
        <f t="shared" si="4"/>
        <v>0</v>
      </c>
      <c r="P9" s="18"/>
      <c r="Q9" s="20">
        <f t="shared" si="5"/>
        <v>0</v>
      </c>
    </row>
    <row r="10" spans="1:17" s="7" customFormat="1" ht="45" customHeight="1">
      <c r="A10" s="29">
        <v>4</v>
      </c>
      <c r="B10" s="379" t="s">
        <v>412</v>
      </c>
      <c r="C10" s="134" t="s">
        <v>133</v>
      </c>
      <c r="D10" s="18">
        <v>2</v>
      </c>
      <c r="E10" s="18">
        <v>17</v>
      </c>
      <c r="F10" s="18">
        <v>47.5</v>
      </c>
      <c r="G10" s="19">
        <f t="shared" si="0"/>
        <v>10.925</v>
      </c>
      <c r="H10" s="18">
        <v>1</v>
      </c>
      <c r="I10" s="18">
        <v>1</v>
      </c>
      <c r="J10" s="18">
        <v>3</v>
      </c>
      <c r="K10" s="18">
        <f t="shared" si="1"/>
        <v>4</v>
      </c>
      <c r="L10" s="19">
        <f t="shared" si="2"/>
        <v>2.3529411764705883</v>
      </c>
      <c r="M10" s="82">
        <f>L10*$S$15</f>
        <v>1.9607843137254903</v>
      </c>
      <c r="N10" s="116">
        <f t="shared" si="3"/>
        <v>21</v>
      </c>
      <c r="O10" s="93">
        <f t="shared" si="4"/>
        <v>3</v>
      </c>
      <c r="P10" s="18"/>
      <c r="Q10" s="20">
        <f t="shared" si="5"/>
        <v>0</v>
      </c>
    </row>
    <row r="11" spans="1:17" s="7" customFormat="1" ht="45" customHeight="1">
      <c r="A11" s="29">
        <v>5</v>
      </c>
      <c r="B11" s="143" t="s">
        <v>335</v>
      </c>
      <c r="C11" s="132" t="s">
        <v>369</v>
      </c>
      <c r="D11" s="18"/>
      <c r="E11" s="18"/>
      <c r="F11" s="18"/>
      <c r="G11" s="19"/>
      <c r="H11" s="18"/>
      <c r="I11" s="18"/>
      <c r="J11" s="18"/>
      <c r="K11" s="18"/>
      <c r="L11" s="19"/>
      <c r="M11" s="82"/>
      <c r="N11" s="116"/>
      <c r="O11" s="93"/>
      <c r="P11" s="18"/>
      <c r="Q11" s="20">
        <f t="shared" si="5"/>
        <v>0</v>
      </c>
    </row>
    <row r="12" spans="1:17" s="7" customFormat="1" ht="45" customHeight="1">
      <c r="A12" s="29">
        <v>6</v>
      </c>
      <c r="B12" s="143" t="s">
        <v>336</v>
      </c>
      <c r="C12" s="132" t="s">
        <v>369</v>
      </c>
      <c r="D12" s="18"/>
      <c r="E12" s="18"/>
      <c r="F12" s="18"/>
      <c r="G12" s="19"/>
      <c r="H12" s="18"/>
      <c r="I12" s="18"/>
      <c r="J12" s="18"/>
      <c r="K12" s="18"/>
      <c r="L12" s="19"/>
      <c r="M12" s="82"/>
      <c r="N12" s="116"/>
      <c r="O12" s="93"/>
      <c r="P12" s="18"/>
      <c r="Q12" s="20">
        <f t="shared" si="5"/>
        <v>0</v>
      </c>
    </row>
    <row r="13" spans="1:17" s="7" customFormat="1" ht="45" customHeight="1">
      <c r="A13" s="29">
        <v>7</v>
      </c>
      <c r="B13" s="143" t="s">
        <v>337</v>
      </c>
      <c r="C13" s="132" t="s">
        <v>369</v>
      </c>
      <c r="D13" s="18"/>
      <c r="E13" s="18"/>
      <c r="F13" s="18"/>
      <c r="G13" s="19"/>
      <c r="H13" s="18"/>
      <c r="I13" s="18"/>
      <c r="J13" s="18"/>
      <c r="K13" s="18"/>
      <c r="L13" s="19"/>
      <c r="M13" s="82"/>
      <c r="N13" s="116"/>
      <c r="O13" s="93"/>
      <c r="P13" s="18"/>
      <c r="Q13" s="20">
        <f t="shared" si="5"/>
        <v>0</v>
      </c>
    </row>
    <row r="14" spans="1:17" s="7" customFormat="1" ht="45" customHeight="1">
      <c r="A14" s="29">
        <v>8</v>
      </c>
      <c r="B14" s="143" t="s">
        <v>334</v>
      </c>
      <c r="C14" s="134" t="s">
        <v>131</v>
      </c>
      <c r="D14" s="18">
        <v>3</v>
      </c>
      <c r="E14" s="18">
        <v>38.1</v>
      </c>
      <c r="F14" s="18">
        <v>136</v>
      </c>
      <c r="G14" s="19">
        <f t="shared" si="0"/>
        <v>31.28</v>
      </c>
      <c r="H14" s="18">
        <v>12</v>
      </c>
      <c r="I14" s="18">
        <v>6</v>
      </c>
      <c r="J14" s="18">
        <v>5</v>
      </c>
      <c r="K14" s="18">
        <f>J14+I14</f>
        <v>11</v>
      </c>
      <c r="L14" s="19">
        <f>K14*10/E14</f>
        <v>2.8871391076115485</v>
      </c>
      <c r="M14" s="82">
        <f>L14*$S$15</f>
        <v>2.405949256342957</v>
      </c>
      <c r="N14" s="116">
        <f t="shared" si="3"/>
        <v>75</v>
      </c>
      <c r="O14" s="93">
        <f t="shared" si="4"/>
        <v>11</v>
      </c>
      <c r="P14" s="18"/>
      <c r="Q14" s="20">
        <f t="shared" si="5"/>
        <v>0</v>
      </c>
    </row>
    <row r="15" spans="1:20" s="7" customFormat="1" ht="45" customHeight="1">
      <c r="A15" s="29">
        <v>9</v>
      </c>
      <c r="B15" s="143" t="s">
        <v>333</v>
      </c>
      <c r="C15" s="134" t="s">
        <v>189</v>
      </c>
      <c r="D15" s="18">
        <v>3</v>
      </c>
      <c r="E15" s="18">
        <v>40.6</v>
      </c>
      <c r="F15" s="18">
        <v>113</v>
      </c>
      <c r="G15" s="19">
        <f t="shared" si="0"/>
        <v>25.990000000000002</v>
      </c>
      <c r="H15" s="18">
        <v>12</v>
      </c>
      <c r="I15" s="18">
        <v>6</v>
      </c>
      <c r="J15" s="18">
        <v>5</v>
      </c>
      <c r="K15" s="18">
        <f t="shared" si="1"/>
        <v>11</v>
      </c>
      <c r="L15" s="19">
        <f t="shared" si="2"/>
        <v>2.70935960591133</v>
      </c>
      <c r="M15" s="82">
        <f>L15*$S$15</f>
        <v>2.257799671592775</v>
      </c>
      <c r="N15" s="116">
        <f t="shared" si="3"/>
        <v>58</v>
      </c>
      <c r="O15" s="93">
        <f t="shared" si="4"/>
        <v>8</v>
      </c>
      <c r="P15" s="18"/>
      <c r="Q15" s="20">
        <f t="shared" si="5"/>
        <v>0</v>
      </c>
      <c r="S15" s="318">
        <f>500/600</f>
        <v>0.8333333333333334</v>
      </c>
      <c r="T15" s="38">
        <v>0.23</v>
      </c>
    </row>
    <row r="16" spans="1:17" s="7" customFormat="1" ht="45" customHeight="1">
      <c r="A16" s="29">
        <v>10</v>
      </c>
      <c r="B16" s="143" t="s">
        <v>457</v>
      </c>
      <c r="C16" s="132" t="s">
        <v>369</v>
      </c>
      <c r="D16" s="18"/>
      <c r="E16" s="18"/>
      <c r="F16" s="18"/>
      <c r="G16" s="19"/>
      <c r="H16" s="18"/>
      <c r="I16" s="18"/>
      <c r="J16" s="18"/>
      <c r="K16" s="18"/>
      <c r="L16" s="19"/>
      <c r="M16" s="82"/>
      <c r="N16" s="116"/>
      <c r="O16" s="93"/>
      <c r="P16" s="18"/>
      <c r="Q16" s="20">
        <f t="shared" si="5"/>
        <v>0</v>
      </c>
    </row>
    <row r="17" spans="1:17" s="7" customFormat="1" ht="45" customHeight="1">
      <c r="A17" s="29">
        <v>11</v>
      </c>
      <c r="B17" s="143" t="s">
        <v>332</v>
      </c>
      <c r="C17" s="134" t="s">
        <v>187</v>
      </c>
      <c r="D17" s="18">
        <v>4</v>
      </c>
      <c r="E17" s="18">
        <v>72</v>
      </c>
      <c r="F17" s="18">
        <v>201.063</v>
      </c>
      <c r="G17" s="19">
        <f t="shared" si="0"/>
        <v>46.24449</v>
      </c>
      <c r="H17" s="18">
        <v>15</v>
      </c>
      <c r="I17" s="18">
        <v>11</v>
      </c>
      <c r="J17" s="18">
        <v>2</v>
      </c>
      <c r="K17" s="18">
        <f t="shared" si="1"/>
        <v>13</v>
      </c>
      <c r="L17" s="19">
        <f t="shared" si="2"/>
        <v>1.8055555555555556</v>
      </c>
      <c r="M17" s="82">
        <f aca="true" t="shared" si="6" ref="M17:M50">L17*$S$15</f>
        <v>1.5046296296296298</v>
      </c>
      <c r="N17" s="116">
        <f t="shared" si="3"/>
        <v>69</v>
      </c>
      <c r="O17" s="93">
        <f t="shared" si="4"/>
        <v>10</v>
      </c>
      <c r="P17" s="18"/>
      <c r="Q17" s="20">
        <f t="shared" si="5"/>
        <v>0</v>
      </c>
    </row>
    <row r="18" spans="1:17" s="7" customFormat="1" ht="45" customHeight="1">
      <c r="A18" s="29">
        <v>12</v>
      </c>
      <c r="B18" s="248" t="s">
        <v>459</v>
      </c>
      <c r="C18" s="134" t="s">
        <v>184</v>
      </c>
      <c r="D18" s="18">
        <v>3</v>
      </c>
      <c r="E18" s="18">
        <v>37</v>
      </c>
      <c r="F18" s="18">
        <v>53.867</v>
      </c>
      <c r="G18" s="19">
        <f t="shared" si="0"/>
        <v>12.38941</v>
      </c>
      <c r="H18" s="18">
        <v>10</v>
      </c>
      <c r="I18" s="18">
        <v>10</v>
      </c>
      <c r="J18" s="18">
        <v>5</v>
      </c>
      <c r="K18" s="18">
        <f t="shared" si="1"/>
        <v>15</v>
      </c>
      <c r="L18" s="19">
        <f t="shared" si="2"/>
        <v>4.054054054054054</v>
      </c>
      <c r="M18" s="82">
        <f t="shared" si="6"/>
        <v>3.378378378378379</v>
      </c>
      <c r="N18" s="116">
        <f t="shared" si="3"/>
        <v>41</v>
      </c>
      <c r="O18" s="93">
        <f t="shared" si="4"/>
        <v>6</v>
      </c>
      <c r="P18" s="18"/>
      <c r="Q18" s="20">
        <f t="shared" si="5"/>
        <v>0</v>
      </c>
    </row>
    <row r="19" spans="1:17" s="7" customFormat="1" ht="45" customHeight="1">
      <c r="A19" s="29">
        <v>13</v>
      </c>
      <c r="B19" s="248" t="s">
        <v>56</v>
      </c>
      <c r="C19" s="133">
        <v>42938</v>
      </c>
      <c r="D19" s="18">
        <v>2</v>
      </c>
      <c r="E19" s="18">
        <v>26.7</v>
      </c>
      <c r="F19" s="18">
        <v>100.78</v>
      </c>
      <c r="G19" s="19">
        <f t="shared" si="0"/>
        <v>23.1794</v>
      </c>
      <c r="H19" s="18">
        <v>5</v>
      </c>
      <c r="I19" s="18">
        <v>5</v>
      </c>
      <c r="J19" s="18">
        <v>6</v>
      </c>
      <c r="K19" s="18">
        <f t="shared" si="1"/>
        <v>11</v>
      </c>
      <c r="L19" s="19">
        <f t="shared" si="2"/>
        <v>4.119850187265918</v>
      </c>
      <c r="M19" s="82">
        <f t="shared" si="6"/>
        <v>3.433208489388265</v>
      </c>
      <c r="N19" s="116">
        <f t="shared" si="3"/>
        <v>79</v>
      </c>
      <c r="O19" s="93">
        <f t="shared" si="4"/>
        <v>11</v>
      </c>
      <c r="P19" s="18"/>
      <c r="Q19" s="20">
        <f t="shared" si="5"/>
        <v>0</v>
      </c>
    </row>
    <row r="20" spans="1:17" s="7" customFormat="1" ht="45" customHeight="1">
      <c r="A20" s="29">
        <v>14</v>
      </c>
      <c r="B20" s="146" t="s">
        <v>322</v>
      </c>
      <c r="C20" s="134" t="s">
        <v>131</v>
      </c>
      <c r="D20" s="18">
        <v>2</v>
      </c>
      <c r="E20" s="18">
        <v>24</v>
      </c>
      <c r="F20" s="18">
        <v>34.42</v>
      </c>
      <c r="G20" s="19">
        <f t="shared" si="0"/>
        <v>7.916600000000001</v>
      </c>
      <c r="H20" s="18">
        <v>4</v>
      </c>
      <c r="I20" s="18">
        <v>4</v>
      </c>
      <c r="J20" s="18">
        <v>2</v>
      </c>
      <c r="K20" s="18">
        <f t="shared" si="1"/>
        <v>6</v>
      </c>
      <c r="L20" s="19">
        <f t="shared" si="2"/>
        <v>2.5</v>
      </c>
      <c r="M20" s="82">
        <f t="shared" si="6"/>
        <v>2.0833333333333335</v>
      </c>
      <c r="N20" s="116">
        <f t="shared" si="3"/>
        <v>16</v>
      </c>
      <c r="O20" s="93">
        <f t="shared" si="4"/>
        <v>2</v>
      </c>
      <c r="P20" s="18"/>
      <c r="Q20" s="20">
        <f t="shared" si="5"/>
        <v>0</v>
      </c>
    </row>
    <row r="21" spans="1:17" s="7" customFormat="1" ht="45" customHeight="1">
      <c r="A21" s="29">
        <v>15</v>
      </c>
      <c r="B21" s="248" t="s">
        <v>9</v>
      </c>
      <c r="C21" s="132" t="s">
        <v>369</v>
      </c>
      <c r="D21" s="18"/>
      <c r="E21" s="18"/>
      <c r="F21" s="18"/>
      <c r="G21" s="19"/>
      <c r="H21" s="18"/>
      <c r="I21" s="18"/>
      <c r="J21" s="18"/>
      <c r="K21" s="18"/>
      <c r="L21" s="19"/>
      <c r="M21" s="82"/>
      <c r="N21" s="116"/>
      <c r="O21" s="93"/>
      <c r="P21" s="18"/>
      <c r="Q21" s="20">
        <f t="shared" si="5"/>
        <v>0</v>
      </c>
    </row>
    <row r="22" spans="1:17" s="7" customFormat="1" ht="45" customHeight="1">
      <c r="A22" s="29">
        <v>16</v>
      </c>
      <c r="B22" s="248" t="s">
        <v>458</v>
      </c>
      <c r="C22" s="132" t="s">
        <v>369</v>
      </c>
      <c r="D22" s="18"/>
      <c r="E22" s="18"/>
      <c r="F22" s="18"/>
      <c r="G22" s="19"/>
      <c r="H22" s="18"/>
      <c r="I22" s="18"/>
      <c r="J22" s="18"/>
      <c r="K22" s="18"/>
      <c r="L22" s="19"/>
      <c r="M22" s="82"/>
      <c r="N22" s="116"/>
      <c r="O22" s="93"/>
      <c r="P22" s="18"/>
      <c r="Q22" s="20">
        <f t="shared" si="5"/>
        <v>0</v>
      </c>
    </row>
    <row r="23" spans="1:17" s="7" customFormat="1" ht="45" customHeight="1">
      <c r="A23" s="29">
        <v>17</v>
      </c>
      <c r="B23" s="143" t="s">
        <v>327</v>
      </c>
      <c r="C23" s="134" t="s">
        <v>174</v>
      </c>
      <c r="D23" s="18">
        <v>3</v>
      </c>
      <c r="E23" s="18">
        <v>30</v>
      </c>
      <c r="F23" s="18">
        <v>240.043</v>
      </c>
      <c r="G23" s="19">
        <f t="shared" si="0"/>
        <v>55.20989</v>
      </c>
      <c r="H23" s="18">
        <v>11</v>
      </c>
      <c r="I23" s="18">
        <v>7</v>
      </c>
      <c r="J23" s="18">
        <v>3</v>
      </c>
      <c r="K23" s="18">
        <f t="shared" si="1"/>
        <v>10</v>
      </c>
      <c r="L23" s="19">
        <f t="shared" si="2"/>
        <v>3.3333333333333335</v>
      </c>
      <c r="M23" s="82">
        <f t="shared" si="6"/>
        <v>2.777777777777778</v>
      </c>
      <c r="N23" s="116">
        <f t="shared" si="3"/>
        <v>153</v>
      </c>
      <c r="O23" s="93">
        <f t="shared" si="4"/>
        <v>22</v>
      </c>
      <c r="P23" s="18"/>
      <c r="Q23" s="20">
        <f t="shared" si="5"/>
        <v>0</v>
      </c>
    </row>
    <row r="24" spans="1:17" s="7" customFormat="1" ht="45" customHeight="1">
      <c r="A24" s="29">
        <v>18</v>
      </c>
      <c r="B24" s="143" t="s">
        <v>341</v>
      </c>
      <c r="C24" s="132" t="s">
        <v>369</v>
      </c>
      <c r="D24" s="18"/>
      <c r="E24" s="18"/>
      <c r="F24" s="18"/>
      <c r="G24" s="19"/>
      <c r="H24" s="18"/>
      <c r="I24" s="18"/>
      <c r="J24" s="18"/>
      <c r="K24" s="18"/>
      <c r="L24" s="19"/>
      <c r="M24" s="82"/>
      <c r="N24" s="116"/>
      <c r="O24" s="93"/>
      <c r="P24" s="18"/>
      <c r="Q24" s="20">
        <f t="shared" si="5"/>
        <v>0</v>
      </c>
    </row>
    <row r="25" spans="1:17" s="7" customFormat="1" ht="45" customHeight="1">
      <c r="A25" s="29">
        <v>19</v>
      </c>
      <c r="B25" s="143" t="s">
        <v>323</v>
      </c>
      <c r="C25" s="134" t="s">
        <v>186</v>
      </c>
      <c r="D25" s="18">
        <v>3</v>
      </c>
      <c r="E25" s="18">
        <v>38</v>
      </c>
      <c r="F25" s="18">
        <v>67.361</v>
      </c>
      <c r="G25" s="19">
        <f t="shared" si="0"/>
        <v>15.493030000000001</v>
      </c>
      <c r="H25" s="18">
        <v>11</v>
      </c>
      <c r="I25" s="18">
        <v>8</v>
      </c>
      <c r="J25" s="18">
        <v>0</v>
      </c>
      <c r="K25" s="18">
        <v>8</v>
      </c>
      <c r="L25" s="19">
        <f t="shared" si="2"/>
        <v>2.1052631578947367</v>
      </c>
      <c r="M25" s="82">
        <f t="shared" si="6"/>
        <v>1.7543859649122806</v>
      </c>
      <c r="N25" s="116">
        <f t="shared" si="3"/>
        <v>27</v>
      </c>
      <c r="O25" s="93">
        <f t="shared" si="4"/>
        <v>4</v>
      </c>
      <c r="P25" s="18"/>
      <c r="Q25" s="20">
        <f t="shared" si="5"/>
        <v>0</v>
      </c>
    </row>
    <row r="26" spans="1:17" s="7" customFormat="1" ht="45" customHeight="1">
      <c r="A26" s="29">
        <v>20</v>
      </c>
      <c r="B26" s="143" t="s">
        <v>330</v>
      </c>
      <c r="C26" s="134" t="s">
        <v>181</v>
      </c>
      <c r="D26" s="18">
        <v>2</v>
      </c>
      <c r="E26" s="18">
        <v>27</v>
      </c>
      <c r="F26" s="18">
        <v>117.698</v>
      </c>
      <c r="G26" s="19">
        <f t="shared" si="0"/>
        <v>27.07054</v>
      </c>
      <c r="H26" s="18">
        <v>5</v>
      </c>
      <c r="I26" s="18">
        <v>4</v>
      </c>
      <c r="J26" s="18">
        <v>5</v>
      </c>
      <c r="K26" s="18">
        <f t="shared" si="1"/>
        <v>9</v>
      </c>
      <c r="L26" s="19">
        <f t="shared" si="2"/>
        <v>3.3333333333333335</v>
      </c>
      <c r="M26" s="82">
        <f t="shared" si="6"/>
        <v>2.777777777777778</v>
      </c>
      <c r="N26" s="116">
        <f t="shared" si="3"/>
        <v>75</v>
      </c>
      <c r="O26" s="93">
        <f t="shared" si="4"/>
        <v>11</v>
      </c>
      <c r="P26" s="18"/>
      <c r="Q26" s="20">
        <f t="shared" si="5"/>
        <v>0</v>
      </c>
    </row>
    <row r="27" spans="1:17" s="7" customFormat="1" ht="45" customHeight="1">
      <c r="A27" s="29">
        <v>21</v>
      </c>
      <c r="B27" s="143" t="s">
        <v>329</v>
      </c>
      <c r="C27" s="134" t="s">
        <v>137</v>
      </c>
      <c r="D27" s="18">
        <v>3</v>
      </c>
      <c r="E27" s="18">
        <v>36</v>
      </c>
      <c r="F27" s="18">
        <v>282.278</v>
      </c>
      <c r="G27" s="19">
        <f t="shared" si="0"/>
        <v>64.92394</v>
      </c>
      <c r="H27" s="18">
        <v>6</v>
      </c>
      <c r="I27" s="18">
        <v>5</v>
      </c>
      <c r="J27" s="18">
        <v>7</v>
      </c>
      <c r="K27" s="18">
        <f t="shared" si="1"/>
        <v>12</v>
      </c>
      <c r="L27" s="19">
        <f t="shared" si="2"/>
        <v>3.3333333333333335</v>
      </c>
      <c r="M27" s="82">
        <f t="shared" si="6"/>
        <v>2.777777777777778</v>
      </c>
      <c r="N27" s="116">
        <f t="shared" si="3"/>
        <v>180</v>
      </c>
      <c r="O27" s="93">
        <f t="shared" si="4"/>
        <v>27</v>
      </c>
      <c r="P27" s="18"/>
      <c r="Q27" s="20">
        <f t="shared" si="5"/>
        <v>0</v>
      </c>
    </row>
    <row r="28" spans="1:17" s="7" customFormat="1" ht="45" customHeight="1">
      <c r="A28" s="29">
        <v>22</v>
      </c>
      <c r="B28" s="248" t="s">
        <v>26</v>
      </c>
      <c r="C28" s="132" t="s">
        <v>369</v>
      </c>
      <c r="D28" s="18"/>
      <c r="E28" s="18"/>
      <c r="F28" s="18"/>
      <c r="G28" s="19"/>
      <c r="H28" s="18"/>
      <c r="I28" s="18"/>
      <c r="J28" s="18"/>
      <c r="K28" s="18"/>
      <c r="L28" s="19"/>
      <c r="M28" s="82"/>
      <c r="N28" s="116"/>
      <c r="O28" s="93"/>
      <c r="P28" s="18"/>
      <c r="Q28" s="20">
        <f t="shared" si="5"/>
        <v>0</v>
      </c>
    </row>
    <row r="29" spans="1:17" s="7" customFormat="1" ht="45" customHeight="1">
      <c r="A29" s="29">
        <v>23</v>
      </c>
      <c r="B29" s="143" t="s">
        <v>488</v>
      </c>
      <c r="C29" s="134" t="s">
        <v>188</v>
      </c>
      <c r="D29" s="18">
        <v>3</v>
      </c>
      <c r="E29" s="18">
        <v>42.1</v>
      </c>
      <c r="F29" s="18">
        <v>103</v>
      </c>
      <c r="G29" s="19">
        <f t="shared" si="0"/>
        <v>23.69</v>
      </c>
      <c r="H29" s="18">
        <v>12</v>
      </c>
      <c r="I29" s="18">
        <v>8</v>
      </c>
      <c r="J29" s="18">
        <v>4</v>
      </c>
      <c r="K29" s="18">
        <f t="shared" si="1"/>
        <v>12</v>
      </c>
      <c r="L29" s="19">
        <f t="shared" si="2"/>
        <v>2.850356294536817</v>
      </c>
      <c r="M29" s="82">
        <f t="shared" si="6"/>
        <v>2.375296912114014</v>
      </c>
      <c r="N29" s="116">
        <f t="shared" si="3"/>
        <v>56</v>
      </c>
      <c r="O29" s="93">
        <f t="shared" si="4"/>
        <v>8</v>
      </c>
      <c r="P29" s="18"/>
      <c r="Q29" s="20">
        <f t="shared" si="5"/>
        <v>0</v>
      </c>
    </row>
    <row r="30" spans="1:17" s="7" customFormat="1" ht="45" customHeight="1">
      <c r="A30" s="29">
        <v>24</v>
      </c>
      <c r="B30" s="143" t="s">
        <v>370</v>
      </c>
      <c r="C30" s="134" t="s">
        <v>190</v>
      </c>
      <c r="D30" s="18">
        <v>3</v>
      </c>
      <c r="E30" s="18">
        <v>50.2</v>
      </c>
      <c r="F30" s="18">
        <v>205.097</v>
      </c>
      <c r="G30" s="19">
        <f t="shared" si="0"/>
        <v>47.17231</v>
      </c>
      <c r="H30" s="18">
        <v>15</v>
      </c>
      <c r="I30" s="18">
        <v>6</v>
      </c>
      <c r="J30" s="18">
        <v>4</v>
      </c>
      <c r="K30" s="18">
        <f t="shared" si="1"/>
        <v>10</v>
      </c>
      <c r="L30" s="19">
        <f t="shared" si="2"/>
        <v>1.99203187250996</v>
      </c>
      <c r="M30" s="82">
        <f t="shared" si="6"/>
        <v>1.6600265604249667</v>
      </c>
      <c r="N30" s="116">
        <f t="shared" si="3"/>
        <v>78</v>
      </c>
      <c r="O30" s="93">
        <f t="shared" si="4"/>
        <v>11</v>
      </c>
      <c r="P30" s="18"/>
      <c r="Q30" s="20">
        <f t="shared" si="5"/>
        <v>0</v>
      </c>
    </row>
    <row r="31" spans="1:17" s="7" customFormat="1" ht="45" customHeight="1">
      <c r="A31" s="29">
        <v>25</v>
      </c>
      <c r="B31" s="249" t="s">
        <v>178</v>
      </c>
      <c r="C31" s="134" t="s">
        <v>163</v>
      </c>
      <c r="D31" s="18">
        <v>3</v>
      </c>
      <c r="E31" s="18">
        <v>43.5</v>
      </c>
      <c r="F31" s="18">
        <v>351.3</v>
      </c>
      <c r="G31" s="19">
        <f t="shared" si="0"/>
        <v>80.799</v>
      </c>
      <c r="H31" s="18">
        <v>12</v>
      </c>
      <c r="I31" s="18">
        <v>12</v>
      </c>
      <c r="J31" s="18">
        <v>1</v>
      </c>
      <c r="K31" s="18">
        <f t="shared" si="1"/>
        <v>13</v>
      </c>
      <c r="L31" s="19">
        <f t="shared" si="2"/>
        <v>2.9885057471264367</v>
      </c>
      <c r="M31" s="82">
        <f t="shared" si="6"/>
        <v>2.4904214559386975</v>
      </c>
      <c r="N31" s="116">
        <f t="shared" si="3"/>
        <v>201</v>
      </c>
      <c r="O31" s="93">
        <f t="shared" si="4"/>
        <v>30</v>
      </c>
      <c r="P31" s="18"/>
      <c r="Q31" s="20">
        <f t="shared" si="5"/>
        <v>0</v>
      </c>
    </row>
    <row r="32" spans="1:17" s="7" customFormat="1" ht="45" customHeight="1">
      <c r="A32" s="29">
        <v>26</v>
      </c>
      <c r="B32" s="248" t="s">
        <v>80</v>
      </c>
      <c r="C32" s="132" t="s">
        <v>369</v>
      </c>
      <c r="D32" s="18"/>
      <c r="E32" s="18"/>
      <c r="F32" s="18"/>
      <c r="G32" s="19"/>
      <c r="H32" s="18"/>
      <c r="I32" s="18"/>
      <c r="J32" s="18"/>
      <c r="K32" s="18">
        <f t="shared" si="1"/>
        <v>0</v>
      </c>
      <c r="L32" s="19"/>
      <c r="M32" s="82"/>
      <c r="N32" s="116"/>
      <c r="O32" s="93"/>
      <c r="P32" s="18"/>
      <c r="Q32" s="20">
        <f t="shared" si="5"/>
        <v>0</v>
      </c>
    </row>
    <row r="33" spans="1:17" s="7" customFormat="1" ht="45" customHeight="1">
      <c r="A33" s="29">
        <v>27</v>
      </c>
      <c r="B33" s="249" t="s">
        <v>179</v>
      </c>
      <c r="C33" s="134" t="s">
        <v>200</v>
      </c>
      <c r="D33" s="18">
        <v>2</v>
      </c>
      <c r="E33" s="18">
        <v>37.6</v>
      </c>
      <c r="F33" s="18">
        <v>211.5</v>
      </c>
      <c r="G33" s="19">
        <f t="shared" si="0"/>
        <v>48.645</v>
      </c>
      <c r="H33" s="18">
        <v>4</v>
      </c>
      <c r="I33" s="18">
        <v>3</v>
      </c>
      <c r="J33" s="18">
        <v>0</v>
      </c>
      <c r="K33" s="18">
        <f t="shared" si="1"/>
        <v>3</v>
      </c>
      <c r="L33" s="19">
        <f t="shared" si="2"/>
        <v>0.7978723404255319</v>
      </c>
      <c r="M33" s="82">
        <f t="shared" si="6"/>
        <v>0.6648936170212766</v>
      </c>
      <c r="N33" s="116">
        <f t="shared" si="3"/>
        <v>32</v>
      </c>
      <c r="O33" s="93">
        <f t="shared" si="4"/>
        <v>4</v>
      </c>
      <c r="P33" s="18"/>
      <c r="Q33" s="20">
        <f t="shared" si="5"/>
        <v>0</v>
      </c>
    </row>
    <row r="34" spans="1:17" s="7" customFormat="1" ht="45" customHeight="1">
      <c r="A34" s="29">
        <v>28</v>
      </c>
      <c r="B34" s="250" t="s">
        <v>177</v>
      </c>
      <c r="C34" s="134" t="s">
        <v>168</v>
      </c>
      <c r="D34" s="29">
        <v>3</v>
      </c>
      <c r="E34" s="29">
        <v>38.4</v>
      </c>
      <c r="F34" s="18">
        <v>77.27</v>
      </c>
      <c r="G34" s="19">
        <f t="shared" si="0"/>
        <v>17.7721</v>
      </c>
      <c r="H34" s="29">
        <v>7</v>
      </c>
      <c r="I34" s="29">
        <v>7</v>
      </c>
      <c r="J34" s="29">
        <v>2</v>
      </c>
      <c r="K34" s="18">
        <f t="shared" si="1"/>
        <v>9</v>
      </c>
      <c r="L34" s="19">
        <f t="shared" si="2"/>
        <v>2.34375</v>
      </c>
      <c r="M34" s="82">
        <f t="shared" si="6"/>
        <v>1.953125</v>
      </c>
      <c r="N34" s="116">
        <f t="shared" si="3"/>
        <v>34</v>
      </c>
      <c r="O34" s="243">
        <f t="shared" si="4"/>
        <v>5</v>
      </c>
      <c r="P34" s="29"/>
      <c r="Q34" s="20">
        <f t="shared" si="5"/>
        <v>0</v>
      </c>
    </row>
    <row r="35" spans="1:17" s="7" customFormat="1" ht="45" customHeight="1">
      <c r="A35" s="29">
        <v>29</v>
      </c>
      <c r="B35" s="249" t="s">
        <v>64</v>
      </c>
      <c r="C35" s="134" t="s">
        <v>169</v>
      </c>
      <c r="D35" s="18">
        <v>2</v>
      </c>
      <c r="E35" s="227">
        <v>32.7</v>
      </c>
      <c r="F35" s="227">
        <v>170.13</v>
      </c>
      <c r="G35" s="19">
        <f t="shared" si="0"/>
        <v>39.1299</v>
      </c>
      <c r="H35" s="18">
        <v>3</v>
      </c>
      <c r="I35" s="18">
        <v>3</v>
      </c>
      <c r="J35" s="18">
        <v>2</v>
      </c>
      <c r="K35" s="18">
        <f t="shared" si="1"/>
        <v>5</v>
      </c>
      <c r="L35" s="19">
        <f t="shared" si="2"/>
        <v>1.5290519877675839</v>
      </c>
      <c r="M35" s="82">
        <f t="shared" si="6"/>
        <v>1.27420998980632</v>
      </c>
      <c r="N35" s="116">
        <f t="shared" si="3"/>
        <v>49</v>
      </c>
      <c r="O35" s="93">
        <f t="shared" si="4"/>
        <v>7</v>
      </c>
      <c r="P35" s="18"/>
      <c r="Q35" s="20">
        <f t="shared" si="5"/>
        <v>0</v>
      </c>
    </row>
    <row r="36" spans="1:17" s="7" customFormat="1" ht="45" customHeight="1">
      <c r="A36" s="29">
        <v>30</v>
      </c>
      <c r="B36" s="249" t="s">
        <v>199</v>
      </c>
      <c r="C36" s="133">
        <v>42946</v>
      </c>
      <c r="D36" s="18">
        <v>1</v>
      </c>
      <c r="E36" s="18">
        <v>14</v>
      </c>
      <c r="F36" s="18">
        <v>99.39</v>
      </c>
      <c r="G36" s="19">
        <f t="shared" si="0"/>
        <v>22.8597</v>
      </c>
      <c r="H36" s="18">
        <v>5</v>
      </c>
      <c r="I36" s="18">
        <v>4</v>
      </c>
      <c r="J36" s="18">
        <v>1</v>
      </c>
      <c r="K36" s="18">
        <f t="shared" si="1"/>
        <v>5</v>
      </c>
      <c r="L36" s="19">
        <f t="shared" si="2"/>
        <v>3.5714285714285716</v>
      </c>
      <c r="M36" s="82">
        <f t="shared" si="6"/>
        <v>2.9761904761904763</v>
      </c>
      <c r="N36" s="116">
        <f t="shared" si="3"/>
        <v>68</v>
      </c>
      <c r="O36" s="93">
        <f t="shared" si="4"/>
        <v>10</v>
      </c>
      <c r="P36" s="18"/>
      <c r="Q36" s="20">
        <f t="shared" si="5"/>
        <v>0</v>
      </c>
    </row>
    <row r="37" spans="1:17" s="7" customFormat="1" ht="45" customHeight="1">
      <c r="A37" s="29">
        <v>31</v>
      </c>
      <c r="B37" s="249" t="s">
        <v>166</v>
      </c>
      <c r="C37" s="133">
        <v>42944</v>
      </c>
      <c r="D37" s="18">
        <v>2</v>
      </c>
      <c r="E37" s="18">
        <v>21</v>
      </c>
      <c r="F37" s="18">
        <v>79.45</v>
      </c>
      <c r="G37" s="19">
        <f t="shared" si="0"/>
        <v>18.273500000000002</v>
      </c>
      <c r="H37" s="18">
        <v>7</v>
      </c>
      <c r="I37" s="18">
        <v>3</v>
      </c>
      <c r="J37" s="18">
        <v>1</v>
      </c>
      <c r="K37" s="18">
        <f t="shared" si="1"/>
        <v>4</v>
      </c>
      <c r="L37" s="19">
        <f t="shared" si="2"/>
        <v>1.9047619047619047</v>
      </c>
      <c r="M37" s="82">
        <f t="shared" si="6"/>
        <v>1.5873015873015872</v>
      </c>
      <c r="N37" s="116">
        <f t="shared" si="3"/>
        <v>29</v>
      </c>
      <c r="O37" s="93">
        <f t="shared" si="4"/>
        <v>4</v>
      </c>
      <c r="P37" s="18"/>
      <c r="Q37" s="20">
        <f t="shared" si="5"/>
        <v>0</v>
      </c>
    </row>
    <row r="38" spans="1:17" s="7" customFormat="1" ht="45" customHeight="1">
      <c r="A38" s="29">
        <v>32</v>
      </c>
      <c r="B38" s="249" t="s">
        <v>165</v>
      </c>
      <c r="C38" s="133">
        <v>42943</v>
      </c>
      <c r="D38" s="18">
        <v>1</v>
      </c>
      <c r="E38" s="18">
        <v>10.5</v>
      </c>
      <c r="F38" s="18">
        <v>11.67</v>
      </c>
      <c r="G38" s="19">
        <f t="shared" si="0"/>
        <v>2.6841</v>
      </c>
      <c r="H38" s="18">
        <v>5</v>
      </c>
      <c r="I38" s="18">
        <v>5</v>
      </c>
      <c r="J38" s="18">
        <v>0</v>
      </c>
      <c r="K38" s="18">
        <f t="shared" si="1"/>
        <v>5</v>
      </c>
      <c r="L38" s="19">
        <f t="shared" si="2"/>
        <v>4.761904761904762</v>
      </c>
      <c r="M38" s="82">
        <f t="shared" si="6"/>
        <v>3.9682539682539684</v>
      </c>
      <c r="N38" s="116">
        <f t="shared" si="3"/>
        <v>10</v>
      </c>
      <c r="O38" s="93">
        <f t="shared" si="4"/>
        <v>1</v>
      </c>
      <c r="P38" s="18"/>
      <c r="Q38" s="20">
        <f t="shared" si="5"/>
        <v>0</v>
      </c>
    </row>
    <row r="39" spans="1:17" s="7" customFormat="1" ht="45" customHeight="1">
      <c r="A39" s="29">
        <v>33</v>
      </c>
      <c r="B39" s="249" t="s">
        <v>195</v>
      </c>
      <c r="C39" s="133" t="s">
        <v>194</v>
      </c>
      <c r="D39" s="18">
        <v>1</v>
      </c>
      <c r="E39" s="18">
        <v>19.5</v>
      </c>
      <c r="F39" s="18">
        <v>84.64</v>
      </c>
      <c r="G39" s="19">
        <f t="shared" si="0"/>
        <v>19.467200000000002</v>
      </c>
      <c r="H39" s="18">
        <v>6</v>
      </c>
      <c r="I39" s="18">
        <v>2</v>
      </c>
      <c r="J39" s="18">
        <v>0</v>
      </c>
      <c r="K39" s="18">
        <f t="shared" si="1"/>
        <v>2</v>
      </c>
      <c r="L39" s="19">
        <f t="shared" si="2"/>
        <v>1.0256410256410255</v>
      </c>
      <c r="M39" s="82">
        <f t="shared" si="6"/>
        <v>0.8547008547008547</v>
      </c>
      <c r="N39" s="116">
        <f t="shared" si="3"/>
        <v>16</v>
      </c>
      <c r="O39" s="93">
        <f t="shared" si="4"/>
        <v>2</v>
      </c>
      <c r="P39" s="18"/>
      <c r="Q39" s="20">
        <f t="shared" si="5"/>
        <v>0</v>
      </c>
    </row>
    <row r="40" spans="1:17" s="7" customFormat="1" ht="45" customHeight="1">
      <c r="A40" s="29">
        <v>34</v>
      </c>
      <c r="B40" s="249" t="s">
        <v>196</v>
      </c>
      <c r="C40" s="133" t="s">
        <v>167</v>
      </c>
      <c r="D40" s="18">
        <v>1</v>
      </c>
      <c r="E40" s="18">
        <v>5</v>
      </c>
      <c r="F40" s="18">
        <v>33.04</v>
      </c>
      <c r="G40" s="19">
        <f t="shared" si="0"/>
        <v>7.5992</v>
      </c>
      <c r="H40" s="18">
        <v>3</v>
      </c>
      <c r="I40" s="18">
        <v>1</v>
      </c>
      <c r="J40" s="18">
        <v>1</v>
      </c>
      <c r="K40" s="18">
        <f t="shared" si="1"/>
        <v>2</v>
      </c>
      <c r="L40" s="19">
        <f t="shared" si="2"/>
        <v>4</v>
      </c>
      <c r="M40" s="82">
        <f t="shared" si="6"/>
        <v>3.3333333333333335</v>
      </c>
      <c r="N40" s="116">
        <f t="shared" si="3"/>
        <v>25</v>
      </c>
      <c r="O40" s="93">
        <f t="shared" si="4"/>
        <v>3</v>
      </c>
      <c r="P40" s="18"/>
      <c r="Q40" s="20">
        <f t="shared" si="5"/>
        <v>0</v>
      </c>
    </row>
    <row r="41" spans="1:17" s="7" customFormat="1" ht="45" customHeight="1">
      <c r="A41" s="29">
        <v>35</v>
      </c>
      <c r="B41" s="249" t="s">
        <v>270</v>
      </c>
      <c r="C41" s="133" t="s">
        <v>167</v>
      </c>
      <c r="D41" s="29">
        <v>1</v>
      </c>
      <c r="E41" s="29">
        <v>10.5</v>
      </c>
      <c r="F41" s="18">
        <v>38.7</v>
      </c>
      <c r="G41" s="19">
        <f t="shared" si="0"/>
        <v>8.901000000000002</v>
      </c>
      <c r="H41" s="29">
        <v>1</v>
      </c>
      <c r="I41" s="29">
        <v>0</v>
      </c>
      <c r="J41" s="29">
        <v>0</v>
      </c>
      <c r="K41" s="18">
        <f t="shared" si="1"/>
        <v>0</v>
      </c>
      <c r="L41" s="19">
        <f t="shared" si="2"/>
        <v>0</v>
      </c>
      <c r="M41" s="82">
        <f t="shared" si="6"/>
        <v>0</v>
      </c>
      <c r="N41" s="116">
        <f t="shared" si="3"/>
        <v>0</v>
      </c>
      <c r="O41" s="93">
        <f t="shared" si="4"/>
        <v>0</v>
      </c>
      <c r="P41" s="29"/>
      <c r="Q41" s="20">
        <f t="shared" si="5"/>
        <v>0</v>
      </c>
    </row>
    <row r="42" spans="1:17" s="7" customFormat="1" ht="45" customHeight="1">
      <c r="A42" s="29">
        <v>36</v>
      </c>
      <c r="B42" s="147" t="s">
        <v>317</v>
      </c>
      <c r="C42" s="133" t="s">
        <v>176</v>
      </c>
      <c r="D42" s="18">
        <v>3</v>
      </c>
      <c r="E42" s="18">
        <v>51</v>
      </c>
      <c r="F42" s="18">
        <v>252.3</v>
      </c>
      <c r="G42" s="19">
        <f t="shared" si="0"/>
        <v>58.029</v>
      </c>
      <c r="H42" s="18">
        <v>11</v>
      </c>
      <c r="I42" s="18">
        <v>11</v>
      </c>
      <c r="J42" s="18">
        <v>1</v>
      </c>
      <c r="K42" s="18">
        <f aca="true" t="shared" si="7" ref="K42:K48">J42+I42</f>
        <v>12</v>
      </c>
      <c r="L42" s="19">
        <f t="shared" si="2"/>
        <v>2.3529411764705883</v>
      </c>
      <c r="M42" s="82">
        <f t="shared" si="6"/>
        <v>1.9607843137254903</v>
      </c>
      <c r="N42" s="116">
        <f t="shared" si="3"/>
        <v>113</v>
      </c>
      <c r="O42" s="93">
        <v>0</v>
      </c>
      <c r="P42" s="18"/>
      <c r="Q42" s="20">
        <f t="shared" si="5"/>
        <v>0</v>
      </c>
    </row>
    <row r="43" spans="1:17" s="7" customFormat="1" ht="45" customHeight="1">
      <c r="A43" s="29">
        <v>37</v>
      </c>
      <c r="B43" s="148" t="s">
        <v>316</v>
      </c>
      <c r="C43" s="133">
        <v>42944</v>
      </c>
      <c r="D43" s="18">
        <v>1</v>
      </c>
      <c r="E43" s="18">
        <v>12</v>
      </c>
      <c r="F43" s="18">
        <v>41.655</v>
      </c>
      <c r="G43" s="19">
        <f t="shared" si="0"/>
        <v>9.58065</v>
      </c>
      <c r="H43" s="18">
        <v>4</v>
      </c>
      <c r="I43" s="18">
        <v>3</v>
      </c>
      <c r="J43" s="18">
        <v>1</v>
      </c>
      <c r="K43" s="18">
        <f t="shared" si="7"/>
        <v>4</v>
      </c>
      <c r="L43" s="19">
        <f t="shared" si="2"/>
        <v>3.3333333333333335</v>
      </c>
      <c r="M43" s="82">
        <f t="shared" si="6"/>
        <v>2.777777777777778</v>
      </c>
      <c r="N43" s="116">
        <f t="shared" si="3"/>
        <v>26</v>
      </c>
      <c r="O43" s="93">
        <v>0</v>
      </c>
      <c r="P43" s="18"/>
      <c r="Q43" s="20">
        <f t="shared" si="5"/>
        <v>0</v>
      </c>
    </row>
    <row r="44" spans="1:17" s="7" customFormat="1" ht="45" customHeight="1">
      <c r="A44" s="29">
        <v>38</v>
      </c>
      <c r="B44" s="148" t="s">
        <v>315</v>
      </c>
      <c r="C44" s="134" t="s">
        <v>185</v>
      </c>
      <c r="D44" s="18">
        <v>3</v>
      </c>
      <c r="E44" s="18">
        <v>35</v>
      </c>
      <c r="F44" s="18">
        <v>72.263</v>
      </c>
      <c r="G44" s="19">
        <f t="shared" si="0"/>
        <v>16.62049</v>
      </c>
      <c r="H44" s="18">
        <v>13</v>
      </c>
      <c r="I44" s="18">
        <v>13</v>
      </c>
      <c r="J44" s="18">
        <v>2</v>
      </c>
      <c r="K44" s="18">
        <f t="shared" si="7"/>
        <v>15</v>
      </c>
      <c r="L44" s="19">
        <f t="shared" si="2"/>
        <v>4.285714285714286</v>
      </c>
      <c r="M44" s="82">
        <f t="shared" si="6"/>
        <v>3.5714285714285716</v>
      </c>
      <c r="N44" s="116">
        <f t="shared" si="3"/>
        <v>59</v>
      </c>
      <c r="O44" s="93">
        <v>0</v>
      </c>
      <c r="P44" s="18"/>
      <c r="Q44" s="20">
        <f t="shared" si="5"/>
        <v>0</v>
      </c>
    </row>
    <row r="45" spans="1:17" s="7" customFormat="1" ht="45" customHeight="1">
      <c r="A45" s="29">
        <v>39</v>
      </c>
      <c r="B45" s="248" t="s">
        <v>70</v>
      </c>
      <c r="C45" s="133">
        <v>42941</v>
      </c>
      <c r="D45" s="18">
        <v>1</v>
      </c>
      <c r="E45" s="18">
        <v>11</v>
      </c>
      <c r="F45" s="18">
        <v>55.213</v>
      </c>
      <c r="G45" s="19">
        <f t="shared" si="0"/>
        <v>12.69899</v>
      </c>
      <c r="H45" s="18">
        <v>0</v>
      </c>
      <c r="I45" s="18">
        <v>0</v>
      </c>
      <c r="J45" s="18">
        <v>4</v>
      </c>
      <c r="K45" s="18">
        <f t="shared" si="7"/>
        <v>4</v>
      </c>
      <c r="L45" s="19">
        <f t="shared" si="2"/>
        <v>3.6363636363636362</v>
      </c>
      <c r="M45" s="82">
        <f t="shared" si="6"/>
        <v>3.0303030303030303</v>
      </c>
      <c r="N45" s="116">
        <f t="shared" si="3"/>
        <v>38</v>
      </c>
      <c r="O45" s="93">
        <f>ROUNDDOWN(IF(N45&lt;$S$6,"0",N45*15/100),0)</f>
        <v>5</v>
      </c>
      <c r="P45" s="18"/>
      <c r="Q45" s="20">
        <f t="shared" si="5"/>
        <v>0</v>
      </c>
    </row>
    <row r="46" spans="1:17" s="7" customFormat="1" ht="45" customHeight="1">
      <c r="A46" s="29">
        <v>40</v>
      </c>
      <c r="B46" s="248" t="s">
        <v>159</v>
      </c>
      <c r="C46" s="133" t="s">
        <v>160</v>
      </c>
      <c r="D46" s="18">
        <v>2</v>
      </c>
      <c r="E46" s="18">
        <v>45</v>
      </c>
      <c r="F46" s="18">
        <v>236.7</v>
      </c>
      <c r="G46" s="19">
        <f t="shared" si="0"/>
        <v>54.441</v>
      </c>
      <c r="H46" s="18">
        <v>0</v>
      </c>
      <c r="I46" s="18">
        <v>0</v>
      </c>
      <c r="J46" s="18">
        <v>0</v>
      </c>
      <c r="K46" s="18">
        <v>7</v>
      </c>
      <c r="L46" s="19">
        <f t="shared" si="2"/>
        <v>1.5555555555555556</v>
      </c>
      <c r="M46" s="82">
        <f t="shared" si="6"/>
        <v>1.2962962962962963</v>
      </c>
      <c r="N46" s="116">
        <f t="shared" si="3"/>
        <v>70</v>
      </c>
      <c r="O46" s="93">
        <f>ROUNDDOWN(IF(N46&lt;$S$6,"0",N46*15/100),0)</f>
        <v>10</v>
      </c>
      <c r="P46" s="18"/>
      <c r="Q46" s="20">
        <f t="shared" si="5"/>
        <v>0</v>
      </c>
    </row>
    <row r="47" spans="1:17" s="7" customFormat="1" ht="45" customHeight="1">
      <c r="A47" s="29">
        <v>41</v>
      </c>
      <c r="B47" s="248" t="s">
        <v>161</v>
      </c>
      <c r="C47" s="133" t="s">
        <v>132</v>
      </c>
      <c r="D47" s="18">
        <v>3</v>
      </c>
      <c r="E47" s="18">
        <v>35.8</v>
      </c>
      <c r="F47" s="18">
        <v>148.9</v>
      </c>
      <c r="G47" s="19">
        <f t="shared" si="0"/>
        <v>34.247</v>
      </c>
      <c r="H47" s="18">
        <v>12</v>
      </c>
      <c r="I47" s="18">
        <v>11</v>
      </c>
      <c r="J47" s="18">
        <v>4</v>
      </c>
      <c r="K47" s="18">
        <v>7</v>
      </c>
      <c r="L47" s="19">
        <f t="shared" si="2"/>
        <v>1.9553072625698324</v>
      </c>
      <c r="M47" s="82">
        <f t="shared" si="6"/>
        <v>1.6294227188081938</v>
      </c>
      <c r="N47" s="116">
        <f t="shared" si="3"/>
        <v>55</v>
      </c>
      <c r="O47" s="93">
        <f>ROUNDDOWN(IF(N47&lt;$S$6,"0",N47*15/100),0)</f>
        <v>8</v>
      </c>
      <c r="P47" s="18"/>
      <c r="Q47" s="20">
        <f t="shared" si="5"/>
        <v>0</v>
      </c>
    </row>
    <row r="48" spans="1:17" s="7" customFormat="1" ht="45" customHeight="1">
      <c r="A48" s="29">
        <v>42</v>
      </c>
      <c r="B48" s="248" t="s">
        <v>72</v>
      </c>
      <c r="C48" s="133" t="s">
        <v>162</v>
      </c>
      <c r="D48" s="18">
        <v>3</v>
      </c>
      <c r="E48" s="18">
        <v>39</v>
      </c>
      <c r="F48" s="18">
        <v>173.413</v>
      </c>
      <c r="G48" s="19">
        <f t="shared" si="0"/>
        <v>39.88499</v>
      </c>
      <c r="H48" s="18">
        <v>5</v>
      </c>
      <c r="I48" s="18">
        <v>5</v>
      </c>
      <c r="J48" s="18">
        <v>0</v>
      </c>
      <c r="K48" s="18">
        <f t="shared" si="7"/>
        <v>5</v>
      </c>
      <c r="L48" s="19">
        <f t="shared" si="2"/>
        <v>1.2820512820512822</v>
      </c>
      <c r="M48" s="82">
        <f t="shared" si="6"/>
        <v>1.0683760683760686</v>
      </c>
      <c r="N48" s="116">
        <f t="shared" si="3"/>
        <v>42</v>
      </c>
      <c r="O48" s="93">
        <f>ROUNDDOWN(IF(N48&lt;$S$6,"0",N48*15/100),0)</f>
        <v>6</v>
      </c>
      <c r="P48" s="18"/>
      <c r="Q48" s="20">
        <f t="shared" si="5"/>
        <v>0</v>
      </c>
    </row>
    <row r="49" spans="1:17" s="7" customFormat="1" ht="45" customHeight="1" thickBot="1">
      <c r="A49" s="112">
        <v>43</v>
      </c>
      <c r="B49" s="253" t="s">
        <v>425</v>
      </c>
      <c r="C49" s="132" t="s">
        <v>369</v>
      </c>
      <c r="D49" s="112"/>
      <c r="E49" s="112"/>
      <c r="F49" s="58"/>
      <c r="G49" s="71"/>
      <c r="H49" s="112"/>
      <c r="I49" s="112"/>
      <c r="J49" s="112"/>
      <c r="K49" s="58"/>
      <c r="L49" s="71"/>
      <c r="M49" s="115"/>
      <c r="N49" s="116"/>
      <c r="O49" s="117"/>
      <c r="P49" s="112"/>
      <c r="Q49" s="118"/>
    </row>
    <row r="50" spans="1:17" s="7" customFormat="1" ht="45" customHeight="1" thickBot="1">
      <c r="A50" s="259"/>
      <c r="B50" s="327" t="s">
        <v>89</v>
      </c>
      <c r="C50" s="235"/>
      <c r="D50" s="232">
        <f aca="true" t="shared" si="8" ref="D50:K50">SUM(D7:D49)</f>
        <v>81</v>
      </c>
      <c r="E50" s="232">
        <f t="shared" si="8"/>
        <v>1072.2</v>
      </c>
      <c r="F50" s="232">
        <f t="shared" si="8"/>
        <v>5053.657999999999</v>
      </c>
      <c r="G50" s="232">
        <f t="shared" si="8"/>
        <v>1162.3413400000004</v>
      </c>
      <c r="H50" s="232">
        <f t="shared" si="8"/>
        <v>226</v>
      </c>
      <c r="I50" s="232">
        <f t="shared" si="8"/>
        <v>171</v>
      </c>
      <c r="J50" s="232">
        <f t="shared" si="8"/>
        <v>80</v>
      </c>
      <c r="K50" s="232">
        <f t="shared" si="8"/>
        <v>250</v>
      </c>
      <c r="L50" s="341">
        <f>K50*10/E50</f>
        <v>2.3316545420630477</v>
      </c>
      <c r="M50" s="342">
        <f t="shared" si="6"/>
        <v>1.9430454517192064</v>
      </c>
      <c r="N50" s="265">
        <f>SUM(N7:N49)</f>
        <v>2082</v>
      </c>
      <c r="O50" s="301">
        <f>SUM(O7:O49)</f>
        <v>272</v>
      </c>
      <c r="P50" s="298">
        <f>SUM(P7:P49)</f>
        <v>0</v>
      </c>
      <c r="Q50" s="299">
        <f>SUM(Q7:Q49)</f>
        <v>0</v>
      </c>
    </row>
    <row r="51" spans="1:17" s="7" customFormat="1" ht="45" customHeight="1" thickBot="1">
      <c r="A51" s="340"/>
      <c r="B51" s="283" t="s">
        <v>434</v>
      </c>
      <c r="C51" s="320"/>
      <c r="D51" s="321"/>
      <c r="E51" s="321"/>
      <c r="F51" s="321"/>
      <c r="G51" s="322"/>
      <c r="H51" s="321"/>
      <c r="I51" s="321"/>
      <c r="J51" s="321"/>
      <c r="K51" s="321"/>
      <c r="L51" s="322"/>
      <c r="M51" s="323"/>
      <c r="N51" s="324">
        <f>ROUNDDOWN(M51*G51,0)</f>
        <v>0</v>
      </c>
      <c r="O51" s="320"/>
      <c r="P51" s="321"/>
      <c r="Q51" s="325"/>
    </row>
    <row r="52" spans="1:17" s="7" customFormat="1" ht="45" customHeight="1">
      <c r="A52" s="65">
        <v>44</v>
      </c>
      <c r="B52" s="247" t="s">
        <v>29</v>
      </c>
      <c r="C52" s="161" t="s">
        <v>156</v>
      </c>
      <c r="D52" s="66">
        <v>15</v>
      </c>
      <c r="E52" s="66">
        <v>138</v>
      </c>
      <c r="F52" s="66">
        <v>1679</v>
      </c>
      <c r="G52" s="60">
        <f>F52*$T$15</f>
        <v>386.17</v>
      </c>
      <c r="H52" s="66">
        <v>11</v>
      </c>
      <c r="I52" s="66">
        <v>6</v>
      </c>
      <c r="J52" s="66">
        <v>4</v>
      </c>
      <c r="K52" s="66">
        <f>J52+I52</f>
        <v>10</v>
      </c>
      <c r="L52" s="60">
        <f>K52*10/E52</f>
        <v>0.7246376811594203</v>
      </c>
      <c r="M52" s="81">
        <f>L52*$S$15</f>
        <v>0.6038647342995169</v>
      </c>
      <c r="N52" s="116">
        <f>ROUNDDOWN(M52*G52,0)</f>
        <v>233</v>
      </c>
      <c r="O52" s="92">
        <f>ROUNDDOWN(IF(N52&lt;$S$6,"0",N52*15/100),0)</f>
        <v>34</v>
      </c>
      <c r="P52" s="66"/>
      <c r="Q52" s="67">
        <f>ROUNDDOWN(IF(P52&lt;O52,P52,O52),0)</f>
        <v>0</v>
      </c>
    </row>
    <row r="53" spans="1:17" s="7" customFormat="1" ht="45" customHeight="1" thickBot="1">
      <c r="A53" s="112">
        <v>45</v>
      </c>
      <c r="B53" s="253" t="s">
        <v>30</v>
      </c>
      <c r="C53" s="153" t="s">
        <v>170</v>
      </c>
      <c r="D53" s="58">
        <v>4</v>
      </c>
      <c r="E53" s="58">
        <v>54</v>
      </c>
      <c r="F53" s="58">
        <v>239.73</v>
      </c>
      <c r="G53" s="71">
        <f>F53*$T$15</f>
        <v>55.1379</v>
      </c>
      <c r="H53" s="58">
        <v>9</v>
      </c>
      <c r="I53" s="58">
        <v>7</v>
      </c>
      <c r="J53" s="58">
        <v>3</v>
      </c>
      <c r="K53" s="58">
        <f>J53+I53</f>
        <v>10</v>
      </c>
      <c r="L53" s="71">
        <f>K53*10/E53</f>
        <v>1.8518518518518519</v>
      </c>
      <c r="M53" s="115">
        <f>L53*$S$15</f>
        <v>1.5432098765432098</v>
      </c>
      <c r="N53" s="116">
        <f>ROUNDDOWN(M53*G53,0)</f>
        <v>85</v>
      </c>
      <c r="O53" s="117">
        <f>ROUNDDOWN(IF(N53&lt;$S$6,"0",N53*15/100),0)</f>
        <v>12</v>
      </c>
      <c r="P53" s="58"/>
      <c r="Q53" s="118">
        <f>ROUNDDOWN(IF(P53&lt;O53,P53,O53),0)</f>
        <v>0</v>
      </c>
    </row>
    <row r="54" spans="1:17" s="7" customFormat="1" ht="45" customHeight="1" thickBot="1">
      <c r="A54" s="259"/>
      <c r="B54" s="327" t="s">
        <v>89</v>
      </c>
      <c r="C54" s="235"/>
      <c r="D54" s="232">
        <f aca="true" t="shared" si="9" ref="D54:K54">SUM(D52:D53)</f>
        <v>19</v>
      </c>
      <c r="E54" s="232">
        <f t="shared" si="9"/>
        <v>192</v>
      </c>
      <c r="F54" s="232">
        <f t="shared" si="9"/>
        <v>1918.73</v>
      </c>
      <c r="G54" s="232">
        <f t="shared" si="9"/>
        <v>441.3079</v>
      </c>
      <c r="H54" s="232">
        <f t="shared" si="9"/>
        <v>20</v>
      </c>
      <c r="I54" s="232">
        <f t="shared" si="9"/>
        <v>13</v>
      </c>
      <c r="J54" s="232">
        <f t="shared" si="9"/>
        <v>7</v>
      </c>
      <c r="K54" s="232">
        <f t="shared" si="9"/>
        <v>20</v>
      </c>
      <c r="L54" s="263">
        <f>K54*10/E54</f>
        <v>1.0416666666666667</v>
      </c>
      <c r="M54" s="264">
        <f>AVERAGE(M52:M53)</f>
        <v>1.0735373054213633</v>
      </c>
      <c r="N54" s="265">
        <f>SUM(N52:N53)</f>
        <v>318</v>
      </c>
      <c r="O54" s="301">
        <f>SUM(O52:O53)</f>
        <v>46</v>
      </c>
      <c r="P54" s="298">
        <f>SUM(P52:P53)</f>
        <v>0</v>
      </c>
      <c r="Q54" s="299">
        <f>SUM(Q52:Q53)</f>
        <v>0</v>
      </c>
    </row>
    <row r="55" spans="1:17" s="7" customFormat="1" ht="45" customHeight="1" thickBot="1">
      <c r="A55" s="340"/>
      <c r="B55" s="283" t="s">
        <v>433</v>
      </c>
      <c r="C55" s="320"/>
      <c r="D55" s="321"/>
      <c r="E55" s="321"/>
      <c r="F55" s="321"/>
      <c r="G55" s="322"/>
      <c r="H55" s="321"/>
      <c r="I55" s="321"/>
      <c r="J55" s="321"/>
      <c r="K55" s="321"/>
      <c r="L55" s="322"/>
      <c r="M55" s="323"/>
      <c r="N55" s="326"/>
      <c r="O55" s="320"/>
      <c r="P55" s="321"/>
      <c r="Q55" s="325"/>
    </row>
    <row r="56" spans="1:17" s="7" customFormat="1" ht="45" customHeight="1">
      <c r="A56" s="65">
        <v>46</v>
      </c>
      <c r="B56" s="247" t="s">
        <v>25</v>
      </c>
      <c r="C56" s="132" t="s">
        <v>369</v>
      </c>
      <c r="D56" s="66"/>
      <c r="E56" s="66"/>
      <c r="F56" s="66"/>
      <c r="G56" s="60"/>
      <c r="H56" s="66"/>
      <c r="I56" s="66"/>
      <c r="J56" s="66"/>
      <c r="K56" s="66">
        <f aca="true" t="shared" si="10" ref="K56:K61">J56+I56</f>
        <v>0</v>
      </c>
      <c r="L56" s="60"/>
      <c r="M56" s="81"/>
      <c r="N56" s="116"/>
      <c r="O56" s="92"/>
      <c r="P56" s="66"/>
      <c r="Q56" s="67"/>
    </row>
    <row r="57" spans="1:17" s="7" customFormat="1" ht="45" customHeight="1">
      <c r="A57" s="29">
        <v>47</v>
      </c>
      <c r="B57" s="248" t="s">
        <v>11</v>
      </c>
      <c r="C57" s="134" t="s">
        <v>173</v>
      </c>
      <c r="D57" s="18">
        <v>3</v>
      </c>
      <c r="E57" s="18">
        <v>36</v>
      </c>
      <c r="F57" s="18">
        <v>46.194</v>
      </c>
      <c r="G57" s="19">
        <f aca="true" t="shared" si="11" ref="G57:G67">F57*$T$15</f>
        <v>10.62462</v>
      </c>
      <c r="H57" s="18">
        <v>14</v>
      </c>
      <c r="I57" s="18">
        <v>14</v>
      </c>
      <c r="J57" s="18">
        <v>4</v>
      </c>
      <c r="K57" s="18">
        <f t="shared" si="10"/>
        <v>18</v>
      </c>
      <c r="L57" s="19">
        <f aca="true" t="shared" si="12" ref="L57:L67">K57*10/E57</f>
        <v>5</v>
      </c>
      <c r="M57" s="82">
        <f>L57*$S$15</f>
        <v>4.166666666666667</v>
      </c>
      <c r="N57" s="116">
        <f aca="true" t="shared" si="13" ref="N57:N67">ROUNDDOWN(M57*G57,0)</f>
        <v>44</v>
      </c>
      <c r="O57" s="93">
        <f aca="true" t="shared" si="14" ref="O57:O67">ROUNDDOWN(IF(N57&lt;$S$6,"0",N57*15/100),0)</f>
        <v>6</v>
      </c>
      <c r="P57" s="18"/>
      <c r="Q57" s="20">
        <f aca="true" t="shared" si="15" ref="Q57:Q62">ROUNDDOWN(IF(P57&lt;O57,P57,O57),0)</f>
        <v>0</v>
      </c>
    </row>
    <row r="58" spans="1:17" s="7" customFormat="1" ht="45" customHeight="1">
      <c r="A58" s="29">
        <v>48</v>
      </c>
      <c r="B58" s="248" t="s">
        <v>31</v>
      </c>
      <c r="C58" s="134" t="s">
        <v>150</v>
      </c>
      <c r="D58" s="18">
        <v>3</v>
      </c>
      <c r="E58" s="18">
        <v>34</v>
      </c>
      <c r="F58" s="18">
        <v>338.165</v>
      </c>
      <c r="G58" s="19">
        <f t="shared" si="11"/>
        <v>77.77795</v>
      </c>
      <c r="H58" s="18">
        <v>2</v>
      </c>
      <c r="I58" s="18">
        <v>0</v>
      </c>
      <c r="J58" s="18">
        <v>2</v>
      </c>
      <c r="K58" s="18">
        <f t="shared" si="10"/>
        <v>2</v>
      </c>
      <c r="L58" s="19">
        <f t="shared" si="12"/>
        <v>0.5882352941176471</v>
      </c>
      <c r="M58" s="82">
        <f>L58*$S$15</f>
        <v>0.4901960784313726</v>
      </c>
      <c r="N58" s="116">
        <f t="shared" si="13"/>
        <v>38</v>
      </c>
      <c r="O58" s="93">
        <f t="shared" si="14"/>
        <v>5</v>
      </c>
      <c r="P58" s="18"/>
      <c r="Q58" s="20">
        <f t="shared" si="15"/>
        <v>0</v>
      </c>
    </row>
    <row r="59" spans="1:17" s="7" customFormat="1" ht="45" customHeight="1">
      <c r="A59" s="29">
        <v>49</v>
      </c>
      <c r="B59" s="248" t="s">
        <v>50</v>
      </c>
      <c r="C59" s="134" t="s">
        <v>151</v>
      </c>
      <c r="D59" s="18">
        <v>6</v>
      </c>
      <c r="E59" s="18">
        <v>61</v>
      </c>
      <c r="F59" s="18">
        <v>622.984</v>
      </c>
      <c r="G59" s="19">
        <f t="shared" si="11"/>
        <v>143.28632000000002</v>
      </c>
      <c r="H59" s="18">
        <v>5</v>
      </c>
      <c r="I59" s="18">
        <v>4</v>
      </c>
      <c r="J59" s="18">
        <v>3</v>
      </c>
      <c r="K59" s="18">
        <f t="shared" si="10"/>
        <v>7</v>
      </c>
      <c r="L59" s="19">
        <f t="shared" si="12"/>
        <v>1.1475409836065573</v>
      </c>
      <c r="M59" s="82">
        <f>L59*$S$15</f>
        <v>0.9562841530054644</v>
      </c>
      <c r="N59" s="116">
        <f t="shared" si="13"/>
        <v>137</v>
      </c>
      <c r="O59" s="93">
        <f t="shared" si="14"/>
        <v>20</v>
      </c>
      <c r="P59" s="18"/>
      <c r="Q59" s="20">
        <f t="shared" si="15"/>
        <v>0</v>
      </c>
    </row>
    <row r="60" spans="1:17" s="7" customFormat="1" ht="45" customHeight="1">
      <c r="A60" s="29">
        <v>50</v>
      </c>
      <c r="B60" s="248" t="s">
        <v>28</v>
      </c>
      <c r="C60" s="134" t="s">
        <v>193</v>
      </c>
      <c r="D60" s="18">
        <v>3</v>
      </c>
      <c r="E60" s="18">
        <v>41.1</v>
      </c>
      <c r="F60" s="18">
        <v>175.227</v>
      </c>
      <c r="G60" s="19">
        <f t="shared" si="11"/>
        <v>40.30221</v>
      </c>
      <c r="H60" s="18">
        <v>9</v>
      </c>
      <c r="I60" s="18">
        <v>5</v>
      </c>
      <c r="J60" s="18">
        <v>12</v>
      </c>
      <c r="K60" s="18">
        <f t="shared" si="10"/>
        <v>17</v>
      </c>
      <c r="L60" s="19">
        <f t="shared" si="12"/>
        <v>4.13625304136253</v>
      </c>
      <c r="M60" s="82">
        <f>L60*$S$15</f>
        <v>3.446877534468775</v>
      </c>
      <c r="N60" s="116">
        <f t="shared" si="13"/>
        <v>138</v>
      </c>
      <c r="O60" s="93">
        <f t="shared" si="14"/>
        <v>20</v>
      </c>
      <c r="P60" s="18"/>
      <c r="Q60" s="20">
        <f t="shared" si="15"/>
        <v>0</v>
      </c>
    </row>
    <row r="61" spans="1:17" s="7" customFormat="1" ht="45" customHeight="1">
      <c r="A61" s="29">
        <v>51</v>
      </c>
      <c r="B61" s="248" t="s">
        <v>24</v>
      </c>
      <c r="C61" s="134" t="s">
        <v>134</v>
      </c>
      <c r="D61" s="18">
        <v>4</v>
      </c>
      <c r="E61" s="18">
        <v>57.84</v>
      </c>
      <c r="F61" s="18">
        <v>165.121</v>
      </c>
      <c r="G61" s="19">
        <f t="shared" si="11"/>
        <v>37.977830000000004</v>
      </c>
      <c r="H61" s="18">
        <v>16</v>
      </c>
      <c r="I61" s="18">
        <v>14</v>
      </c>
      <c r="J61" s="18">
        <v>0</v>
      </c>
      <c r="K61" s="18">
        <f t="shared" si="10"/>
        <v>14</v>
      </c>
      <c r="L61" s="19">
        <f t="shared" si="12"/>
        <v>2.420470262793914</v>
      </c>
      <c r="M61" s="82">
        <f>L61*$S$15</f>
        <v>2.017058552328262</v>
      </c>
      <c r="N61" s="116">
        <f t="shared" si="13"/>
        <v>76</v>
      </c>
      <c r="O61" s="93">
        <f t="shared" si="14"/>
        <v>11</v>
      </c>
      <c r="P61" s="18"/>
      <c r="Q61" s="20">
        <f t="shared" si="15"/>
        <v>0</v>
      </c>
    </row>
    <row r="62" spans="1:17" s="7" customFormat="1" ht="45" customHeight="1">
      <c r="A62" s="29">
        <v>52</v>
      </c>
      <c r="B62" s="248" t="s">
        <v>27</v>
      </c>
      <c r="C62" s="133">
        <v>42941</v>
      </c>
      <c r="D62" s="18">
        <v>3</v>
      </c>
      <c r="E62" s="18">
        <v>36.9</v>
      </c>
      <c r="F62" s="18">
        <v>225.0354</v>
      </c>
      <c r="G62" s="19">
        <f t="shared" si="11"/>
        <v>51.75814200000001</v>
      </c>
      <c r="H62" s="18">
        <v>13</v>
      </c>
      <c r="I62" s="18">
        <v>13</v>
      </c>
      <c r="J62" s="18">
        <v>3</v>
      </c>
      <c r="K62" s="18">
        <f aca="true" t="shared" si="16" ref="K62:K67">J62+I62</f>
        <v>16</v>
      </c>
      <c r="L62" s="19">
        <f>K62*10/E62</f>
        <v>4.336043360433605</v>
      </c>
      <c r="M62" s="82">
        <f aca="true" t="shared" si="17" ref="M62:M67">L62*$S$15</f>
        <v>3.6133694670280043</v>
      </c>
      <c r="N62" s="116">
        <f t="shared" si="13"/>
        <v>187</v>
      </c>
      <c r="O62" s="93">
        <f t="shared" si="14"/>
        <v>28</v>
      </c>
      <c r="P62" s="18"/>
      <c r="Q62" s="20">
        <f t="shared" si="15"/>
        <v>0</v>
      </c>
    </row>
    <row r="63" spans="1:17" s="7" customFormat="1" ht="45" customHeight="1">
      <c r="A63" s="29">
        <v>53</v>
      </c>
      <c r="B63" s="248" t="s">
        <v>52</v>
      </c>
      <c r="C63" s="133">
        <v>42933</v>
      </c>
      <c r="D63" s="18">
        <v>1</v>
      </c>
      <c r="E63" s="18">
        <v>11.5</v>
      </c>
      <c r="F63" s="18">
        <v>14.267</v>
      </c>
      <c r="G63" s="19">
        <f t="shared" si="11"/>
        <v>3.28141</v>
      </c>
      <c r="H63" s="18">
        <v>7</v>
      </c>
      <c r="I63" s="18">
        <v>7</v>
      </c>
      <c r="J63" s="18">
        <v>0</v>
      </c>
      <c r="K63" s="18">
        <f t="shared" si="16"/>
        <v>7</v>
      </c>
      <c r="L63" s="19">
        <f t="shared" si="12"/>
        <v>6.086956521739131</v>
      </c>
      <c r="M63" s="82">
        <f t="shared" si="17"/>
        <v>5.072463768115942</v>
      </c>
      <c r="N63" s="116">
        <f t="shared" si="13"/>
        <v>16</v>
      </c>
      <c r="O63" s="93">
        <f t="shared" si="14"/>
        <v>2</v>
      </c>
      <c r="P63" s="18"/>
      <c r="Q63" s="20">
        <f>ROUNDDOWN(IF(P63&lt;O63,P63,O63),0)</f>
        <v>0</v>
      </c>
    </row>
    <row r="64" spans="1:17" s="7" customFormat="1" ht="45" customHeight="1">
      <c r="A64" s="29">
        <v>54</v>
      </c>
      <c r="B64" s="249" t="s">
        <v>12</v>
      </c>
      <c r="C64" s="134" t="s">
        <v>164</v>
      </c>
      <c r="D64" s="18">
        <v>4</v>
      </c>
      <c r="E64" s="18">
        <v>54</v>
      </c>
      <c r="F64" s="18">
        <v>1230.0175</v>
      </c>
      <c r="G64" s="19">
        <f t="shared" si="11"/>
        <v>282.904025</v>
      </c>
      <c r="H64" s="18">
        <v>13</v>
      </c>
      <c r="I64" s="18">
        <v>7</v>
      </c>
      <c r="J64" s="18">
        <v>4</v>
      </c>
      <c r="K64" s="18">
        <f t="shared" si="16"/>
        <v>11</v>
      </c>
      <c r="L64" s="19">
        <f t="shared" si="12"/>
        <v>2.037037037037037</v>
      </c>
      <c r="M64" s="82">
        <f t="shared" si="17"/>
        <v>1.697530864197531</v>
      </c>
      <c r="N64" s="116">
        <f t="shared" si="13"/>
        <v>480</v>
      </c>
      <c r="O64" s="93">
        <f t="shared" si="14"/>
        <v>72</v>
      </c>
      <c r="P64" s="18"/>
      <c r="Q64" s="20">
        <f>ROUNDDOWN(IF(P64&lt;O64,P64,O64),0)</f>
        <v>0</v>
      </c>
    </row>
    <row r="65" spans="1:17" s="7" customFormat="1" ht="45" customHeight="1">
      <c r="A65" s="29">
        <v>55</v>
      </c>
      <c r="B65" s="248" t="s">
        <v>65</v>
      </c>
      <c r="C65" s="134" t="s">
        <v>180</v>
      </c>
      <c r="D65" s="18">
        <v>3</v>
      </c>
      <c r="E65" s="18">
        <v>40</v>
      </c>
      <c r="F65" s="18">
        <v>139.5626</v>
      </c>
      <c r="G65" s="19">
        <f t="shared" si="11"/>
        <v>32.099398</v>
      </c>
      <c r="H65" s="18">
        <v>14</v>
      </c>
      <c r="I65" s="18">
        <v>10</v>
      </c>
      <c r="J65" s="18">
        <v>1</v>
      </c>
      <c r="K65" s="18">
        <f t="shared" si="16"/>
        <v>11</v>
      </c>
      <c r="L65" s="19">
        <f t="shared" si="12"/>
        <v>2.75</v>
      </c>
      <c r="M65" s="82">
        <f t="shared" si="17"/>
        <v>2.291666666666667</v>
      </c>
      <c r="N65" s="116">
        <f t="shared" si="13"/>
        <v>73</v>
      </c>
      <c r="O65" s="93">
        <f t="shared" si="14"/>
        <v>10</v>
      </c>
      <c r="P65" s="18"/>
      <c r="Q65" s="20">
        <f>ROUNDDOWN(IF(P65&lt;O65,P65,O65),0)</f>
        <v>0</v>
      </c>
    </row>
    <row r="66" spans="1:17" s="7" customFormat="1" ht="45" customHeight="1">
      <c r="A66" s="29">
        <v>56</v>
      </c>
      <c r="B66" s="248" t="s">
        <v>88</v>
      </c>
      <c r="C66" s="134" t="s">
        <v>198</v>
      </c>
      <c r="D66" s="18">
        <v>3</v>
      </c>
      <c r="E66" s="18">
        <v>41</v>
      </c>
      <c r="F66" s="18">
        <v>257.0065</v>
      </c>
      <c r="G66" s="19">
        <f t="shared" si="11"/>
        <v>59.111495000000005</v>
      </c>
      <c r="H66" s="18">
        <v>8</v>
      </c>
      <c r="I66" s="18">
        <v>3</v>
      </c>
      <c r="J66" s="18">
        <v>4</v>
      </c>
      <c r="K66" s="18">
        <f t="shared" si="16"/>
        <v>7</v>
      </c>
      <c r="L66" s="19">
        <f t="shared" si="12"/>
        <v>1.7073170731707317</v>
      </c>
      <c r="M66" s="82">
        <f t="shared" si="17"/>
        <v>1.4227642276422765</v>
      </c>
      <c r="N66" s="116">
        <f t="shared" si="13"/>
        <v>84</v>
      </c>
      <c r="O66" s="93">
        <f t="shared" si="14"/>
        <v>12</v>
      </c>
      <c r="P66" s="29"/>
      <c r="Q66" s="20">
        <f>ROUNDDOWN(IF(P66&lt;O66,P66,O66),0)</f>
        <v>0</v>
      </c>
    </row>
    <row r="67" spans="1:17" s="7" customFormat="1" ht="45" customHeight="1" thickBot="1">
      <c r="A67" s="112">
        <v>57</v>
      </c>
      <c r="B67" s="315" t="s">
        <v>138</v>
      </c>
      <c r="C67" s="153" t="s">
        <v>137</v>
      </c>
      <c r="D67" s="58">
        <v>2</v>
      </c>
      <c r="E67" s="58">
        <v>47</v>
      </c>
      <c r="F67" s="58">
        <v>296.7171</v>
      </c>
      <c r="G67" s="71">
        <f t="shared" si="11"/>
        <v>68.244933</v>
      </c>
      <c r="H67" s="58">
        <v>0</v>
      </c>
      <c r="I67" s="58">
        <v>0</v>
      </c>
      <c r="J67" s="58">
        <v>8</v>
      </c>
      <c r="K67" s="58">
        <f t="shared" si="16"/>
        <v>8</v>
      </c>
      <c r="L67" s="71">
        <f t="shared" si="12"/>
        <v>1.702127659574468</v>
      </c>
      <c r="M67" s="115">
        <f t="shared" si="17"/>
        <v>1.4184397163120568</v>
      </c>
      <c r="N67" s="116">
        <f t="shared" si="13"/>
        <v>96</v>
      </c>
      <c r="O67" s="117">
        <f t="shared" si="14"/>
        <v>14</v>
      </c>
      <c r="P67" s="112"/>
      <c r="Q67" s="118">
        <f>ROUNDDOWN(IF(P67&lt;O67,P67,O67),0)</f>
        <v>0</v>
      </c>
    </row>
    <row r="68" spans="1:17" s="7" customFormat="1" ht="45" customHeight="1" thickBot="1">
      <c r="A68" s="259"/>
      <c r="B68" s="327" t="s">
        <v>89</v>
      </c>
      <c r="C68" s="235"/>
      <c r="D68" s="232">
        <f>SUM(D56:D67)</f>
        <v>35</v>
      </c>
      <c r="E68" s="232">
        <f>SUM(E56:E67)</f>
        <v>460.34</v>
      </c>
      <c r="F68" s="328">
        <f aca="true" t="shared" si="18" ref="F68:K68">SUM(F56:F67)</f>
        <v>3510.2971000000002</v>
      </c>
      <c r="G68" s="263">
        <f t="shared" si="18"/>
        <v>807.3683329999999</v>
      </c>
      <c r="H68" s="298">
        <f t="shared" si="18"/>
        <v>101</v>
      </c>
      <c r="I68" s="298">
        <f t="shared" si="18"/>
        <v>77</v>
      </c>
      <c r="J68" s="298">
        <f t="shared" si="18"/>
        <v>41</v>
      </c>
      <c r="K68" s="298">
        <f t="shared" si="18"/>
        <v>118</v>
      </c>
      <c r="L68" s="263">
        <f>K68*10/E68</f>
        <v>2.563322761437199</v>
      </c>
      <c r="M68" s="264">
        <f>AVERAGE(M56:M67)</f>
        <v>2.417574335896638</v>
      </c>
      <c r="N68" s="265">
        <f>SUM(N56:N67)</f>
        <v>1369</v>
      </c>
      <c r="O68" s="301">
        <f>SUM(O56:O67)</f>
        <v>200</v>
      </c>
      <c r="P68" s="298">
        <f>SUM(P56:P66)</f>
        <v>0</v>
      </c>
      <c r="Q68" s="299">
        <f>SUM(Q56:Q67)</f>
        <v>0</v>
      </c>
    </row>
    <row r="69" spans="1:17" s="7" customFormat="1" ht="45" customHeight="1" thickBot="1">
      <c r="A69" s="340"/>
      <c r="B69" s="283" t="s">
        <v>428</v>
      </c>
      <c r="C69" s="320"/>
      <c r="D69" s="321"/>
      <c r="E69" s="321"/>
      <c r="F69" s="321"/>
      <c r="G69" s="322"/>
      <c r="H69" s="321"/>
      <c r="I69" s="321"/>
      <c r="J69" s="321"/>
      <c r="K69" s="321">
        <f>J69+I69</f>
        <v>0</v>
      </c>
      <c r="L69" s="321"/>
      <c r="M69" s="323"/>
      <c r="N69" s="326"/>
      <c r="O69" s="320"/>
      <c r="P69" s="321"/>
      <c r="Q69" s="325"/>
    </row>
    <row r="70" spans="1:17" s="7" customFormat="1" ht="45" customHeight="1">
      <c r="A70" s="65">
        <v>58</v>
      </c>
      <c r="B70" s="247" t="s">
        <v>13</v>
      </c>
      <c r="C70" s="241">
        <v>42935</v>
      </c>
      <c r="D70" s="66">
        <v>3</v>
      </c>
      <c r="E70" s="66">
        <v>43.1</v>
      </c>
      <c r="F70" s="66">
        <v>309.7</v>
      </c>
      <c r="G70" s="60">
        <f aca="true" t="shared" si="19" ref="G70:G80">F70*$T$15</f>
        <v>71.231</v>
      </c>
      <c r="H70" s="66">
        <v>12</v>
      </c>
      <c r="I70" s="66">
        <v>4</v>
      </c>
      <c r="J70" s="66">
        <v>2</v>
      </c>
      <c r="K70" s="66">
        <f>J70+I70</f>
        <v>6</v>
      </c>
      <c r="L70" s="60">
        <f>K70*10/E70</f>
        <v>1.3921113689095128</v>
      </c>
      <c r="M70" s="81">
        <f>L70*$S$15</f>
        <v>1.160092807424594</v>
      </c>
      <c r="N70" s="116">
        <f aca="true" t="shared" si="20" ref="N70:N80">ROUNDDOWN(M70*G70,0)</f>
        <v>82</v>
      </c>
      <c r="O70" s="92">
        <f aca="true" t="shared" si="21" ref="O70:O80">ROUNDDOWN(IF(N70&lt;$S$6,"0",N70*15/100),0)</f>
        <v>12</v>
      </c>
      <c r="P70" s="66"/>
      <c r="Q70" s="67">
        <f aca="true" t="shared" si="22" ref="Q70:Q77">ROUNDDOWN(IF(P70&lt;O70,P70,O70),0)</f>
        <v>0</v>
      </c>
    </row>
    <row r="71" spans="1:17" s="7" customFormat="1" ht="45" customHeight="1">
      <c r="A71" s="29">
        <v>59</v>
      </c>
      <c r="B71" s="248" t="s">
        <v>32</v>
      </c>
      <c r="C71" s="132" t="s">
        <v>369</v>
      </c>
      <c r="D71" s="18"/>
      <c r="E71" s="18"/>
      <c r="F71" s="18"/>
      <c r="G71" s="19">
        <f t="shared" si="19"/>
        <v>0</v>
      </c>
      <c r="H71" s="18"/>
      <c r="I71" s="18"/>
      <c r="J71" s="18"/>
      <c r="K71" s="18">
        <f aca="true" t="shared" si="23" ref="K71:K77">J71+I71</f>
        <v>0</v>
      </c>
      <c r="L71" s="19"/>
      <c r="M71" s="82"/>
      <c r="N71" s="116"/>
      <c r="O71" s="93"/>
      <c r="P71" s="18"/>
      <c r="Q71" s="20"/>
    </row>
    <row r="72" spans="1:17" s="7" customFormat="1" ht="45" customHeight="1">
      <c r="A72" s="29">
        <v>60</v>
      </c>
      <c r="B72" s="248" t="s">
        <v>33</v>
      </c>
      <c r="C72" s="132" t="s">
        <v>369</v>
      </c>
      <c r="D72" s="18"/>
      <c r="E72" s="18"/>
      <c r="F72" s="18"/>
      <c r="G72" s="19">
        <f t="shared" si="19"/>
        <v>0</v>
      </c>
      <c r="H72" s="18"/>
      <c r="I72" s="18"/>
      <c r="J72" s="18"/>
      <c r="K72" s="18">
        <f t="shared" si="23"/>
        <v>0</v>
      </c>
      <c r="L72" s="19"/>
      <c r="M72" s="82"/>
      <c r="N72" s="116"/>
      <c r="O72" s="93"/>
      <c r="P72" s="18"/>
      <c r="Q72" s="20"/>
    </row>
    <row r="73" spans="1:17" s="7" customFormat="1" ht="45" customHeight="1">
      <c r="A73" s="29">
        <v>61</v>
      </c>
      <c r="B73" s="248" t="s">
        <v>90</v>
      </c>
      <c r="C73" s="134" t="s">
        <v>171</v>
      </c>
      <c r="D73" s="18">
        <v>5</v>
      </c>
      <c r="E73" s="18">
        <v>67.3</v>
      </c>
      <c r="F73" s="18">
        <v>662</v>
      </c>
      <c r="G73" s="19">
        <f t="shared" si="19"/>
        <v>152.26000000000002</v>
      </c>
      <c r="H73" s="18">
        <v>20</v>
      </c>
      <c r="I73" s="18">
        <v>20</v>
      </c>
      <c r="J73" s="18">
        <v>10</v>
      </c>
      <c r="K73" s="18">
        <f t="shared" si="23"/>
        <v>30</v>
      </c>
      <c r="L73" s="19">
        <f aca="true" t="shared" si="24" ref="L73:L80">K73*10/E73</f>
        <v>4.457652303120357</v>
      </c>
      <c r="M73" s="82">
        <f aca="true" t="shared" si="25" ref="M73:M80">L73*$S$15</f>
        <v>3.7147102526002973</v>
      </c>
      <c r="N73" s="116">
        <f t="shared" si="20"/>
        <v>565</v>
      </c>
      <c r="O73" s="93">
        <f t="shared" si="21"/>
        <v>84</v>
      </c>
      <c r="P73" s="18"/>
      <c r="Q73" s="20">
        <f t="shared" si="22"/>
        <v>0</v>
      </c>
    </row>
    <row r="74" spans="1:17" s="7" customFormat="1" ht="45" customHeight="1">
      <c r="A74" s="29">
        <v>62</v>
      </c>
      <c r="B74" s="248" t="s">
        <v>91</v>
      </c>
      <c r="C74" s="134" t="s">
        <v>172</v>
      </c>
      <c r="D74" s="18">
        <v>5</v>
      </c>
      <c r="E74" s="18">
        <v>63.5</v>
      </c>
      <c r="F74" s="18">
        <v>265.423</v>
      </c>
      <c r="G74" s="19">
        <f t="shared" si="19"/>
        <v>61.047290000000004</v>
      </c>
      <c r="H74" s="18">
        <v>17</v>
      </c>
      <c r="I74" s="18">
        <v>15</v>
      </c>
      <c r="J74" s="18">
        <v>11</v>
      </c>
      <c r="K74" s="18">
        <f t="shared" si="23"/>
        <v>26</v>
      </c>
      <c r="L74" s="19">
        <f t="shared" si="24"/>
        <v>4.094488188976378</v>
      </c>
      <c r="M74" s="82">
        <f t="shared" si="25"/>
        <v>3.4120734908136483</v>
      </c>
      <c r="N74" s="116">
        <f t="shared" si="20"/>
        <v>208</v>
      </c>
      <c r="O74" s="93">
        <f t="shared" si="21"/>
        <v>31</v>
      </c>
      <c r="P74" s="18"/>
      <c r="Q74" s="20">
        <f t="shared" si="22"/>
        <v>0</v>
      </c>
    </row>
    <row r="75" spans="1:17" s="7" customFormat="1" ht="45" customHeight="1">
      <c r="A75" s="29">
        <v>63</v>
      </c>
      <c r="B75" s="248" t="s">
        <v>22</v>
      </c>
      <c r="C75" s="134" t="s">
        <v>133</v>
      </c>
      <c r="D75" s="18">
        <v>2</v>
      </c>
      <c r="E75" s="18">
        <v>25</v>
      </c>
      <c r="F75" s="18">
        <v>245.077</v>
      </c>
      <c r="G75" s="19">
        <f t="shared" si="19"/>
        <v>56.36771</v>
      </c>
      <c r="H75" s="18">
        <v>6</v>
      </c>
      <c r="I75" s="18">
        <v>3</v>
      </c>
      <c r="J75" s="18">
        <v>0</v>
      </c>
      <c r="K75" s="18">
        <f t="shared" si="23"/>
        <v>3</v>
      </c>
      <c r="L75" s="19">
        <f t="shared" si="24"/>
        <v>1.2</v>
      </c>
      <c r="M75" s="82">
        <f t="shared" si="25"/>
        <v>1</v>
      </c>
      <c r="N75" s="116">
        <f t="shared" si="20"/>
        <v>56</v>
      </c>
      <c r="O75" s="93">
        <f t="shared" si="21"/>
        <v>8</v>
      </c>
      <c r="P75" s="18"/>
      <c r="Q75" s="20">
        <f t="shared" si="22"/>
        <v>0</v>
      </c>
    </row>
    <row r="76" spans="1:17" s="7" customFormat="1" ht="45" customHeight="1">
      <c r="A76" s="29">
        <v>64</v>
      </c>
      <c r="B76" s="248" t="s">
        <v>14</v>
      </c>
      <c r="C76" s="132" t="s">
        <v>369</v>
      </c>
      <c r="D76" s="18"/>
      <c r="E76" s="18"/>
      <c r="F76" s="18"/>
      <c r="G76" s="19"/>
      <c r="H76" s="18"/>
      <c r="I76" s="18"/>
      <c r="J76" s="18"/>
      <c r="K76" s="18"/>
      <c r="L76" s="19"/>
      <c r="M76" s="82"/>
      <c r="N76" s="116"/>
      <c r="O76" s="93"/>
      <c r="P76" s="18"/>
      <c r="Q76" s="20"/>
    </row>
    <row r="77" spans="1:17" s="7" customFormat="1" ht="45" customHeight="1">
      <c r="A77" s="29">
        <v>65</v>
      </c>
      <c r="B77" s="249" t="s">
        <v>54</v>
      </c>
      <c r="C77" s="134" t="s">
        <v>149</v>
      </c>
      <c r="D77" s="18">
        <v>5</v>
      </c>
      <c r="E77" s="18">
        <v>55.3</v>
      </c>
      <c r="F77" s="18">
        <v>2181.55455</v>
      </c>
      <c r="G77" s="19">
        <f t="shared" si="19"/>
        <v>501.7575465</v>
      </c>
      <c r="H77" s="18">
        <v>16</v>
      </c>
      <c r="I77" s="18">
        <v>14</v>
      </c>
      <c r="J77" s="18">
        <v>2</v>
      </c>
      <c r="K77" s="18">
        <f t="shared" si="23"/>
        <v>16</v>
      </c>
      <c r="L77" s="19">
        <f t="shared" si="24"/>
        <v>2.8933092224231465</v>
      </c>
      <c r="M77" s="82">
        <f t="shared" si="25"/>
        <v>2.4110910186859553</v>
      </c>
      <c r="N77" s="116">
        <f t="shared" si="20"/>
        <v>1209</v>
      </c>
      <c r="O77" s="93">
        <f t="shared" si="21"/>
        <v>181</v>
      </c>
      <c r="P77" s="18"/>
      <c r="Q77" s="20">
        <f t="shared" si="22"/>
        <v>0</v>
      </c>
    </row>
    <row r="78" spans="1:17" s="7" customFormat="1" ht="45" customHeight="1">
      <c r="A78" s="29">
        <v>66</v>
      </c>
      <c r="B78" s="248" t="s">
        <v>53</v>
      </c>
      <c r="C78" s="132" t="s">
        <v>369</v>
      </c>
      <c r="D78" s="18"/>
      <c r="E78" s="18"/>
      <c r="F78" s="18"/>
      <c r="G78" s="19"/>
      <c r="H78" s="18"/>
      <c r="I78" s="18"/>
      <c r="J78" s="18"/>
      <c r="K78" s="18"/>
      <c r="L78" s="19"/>
      <c r="M78" s="82"/>
      <c r="N78" s="116"/>
      <c r="O78" s="93"/>
      <c r="P78" s="18"/>
      <c r="Q78" s="20"/>
    </row>
    <row r="79" spans="1:17" s="7" customFormat="1" ht="45" customHeight="1">
      <c r="A79" s="29">
        <v>67</v>
      </c>
      <c r="B79" s="257" t="s">
        <v>92</v>
      </c>
      <c r="C79" s="134" t="s">
        <v>145</v>
      </c>
      <c r="D79" s="38">
        <v>1</v>
      </c>
      <c r="E79" s="38">
        <v>12.1</v>
      </c>
      <c r="F79" s="18">
        <v>303.961</v>
      </c>
      <c r="G79" s="19">
        <f t="shared" si="19"/>
        <v>69.91103000000001</v>
      </c>
      <c r="H79" s="38">
        <v>2</v>
      </c>
      <c r="I79" s="38">
        <v>2</v>
      </c>
      <c r="J79" s="38">
        <v>0</v>
      </c>
      <c r="K79" s="18">
        <f>J79+I79</f>
        <v>2</v>
      </c>
      <c r="L79" s="19">
        <f t="shared" si="24"/>
        <v>1.6528925619834711</v>
      </c>
      <c r="M79" s="82">
        <f t="shared" si="25"/>
        <v>1.3774104683195594</v>
      </c>
      <c r="N79" s="116">
        <f t="shared" si="20"/>
        <v>96</v>
      </c>
      <c r="O79" s="93">
        <f t="shared" si="21"/>
        <v>14</v>
      </c>
      <c r="P79" s="38"/>
      <c r="Q79" s="38">
        <f>ROUNDDOWN(IF(P79&lt;O79,P79,O79),0)</f>
        <v>0</v>
      </c>
    </row>
    <row r="80" spans="1:17" s="7" customFormat="1" ht="45" customHeight="1" thickBot="1">
      <c r="A80" s="112">
        <v>68</v>
      </c>
      <c r="B80" s="315" t="s">
        <v>93</v>
      </c>
      <c r="C80" s="153" t="s">
        <v>146</v>
      </c>
      <c r="D80" s="58">
        <v>3</v>
      </c>
      <c r="E80" s="58">
        <v>29.2</v>
      </c>
      <c r="F80" s="225">
        <v>54.16145</v>
      </c>
      <c r="G80" s="71">
        <f t="shared" si="19"/>
        <v>12.457133500000001</v>
      </c>
      <c r="H80" s="58">
        <v>10</v>
      </c>
      <c r="I80" s="58">
        <v>7</v>
      </c>
      <c r="J80" s="58">
        <v>1</v>
      </c>
      <c r="K80" s="58">
        <f>J80+I80</f>
        <v>8</v>
      </c>
      <c r="L80" s="71">
        <f t="shared" si="24"/>
        <v>2.73972602739726</v>
      </c>
      <c r="M80" s="115">
        <f t="shared" si="25"/>
        <v>2.2831050228310503</v>
      </c>
      <c r="N80" s="116">
        <f t="shared" si="20"/>
        <v>28</v>
      </c>
      <c r="O80" s="117">
        <f t="shared" si="21"/>
        <v>4</v>
      </c>
      <c r="P80" s="58"/>
      <c r="Q80" s="118">
        <f>ROUNDDOWN(IF(P80&lt;O80,P80,O80),0)</f>
        <v>0</v>
      </c>
    </row>
    <row r="81" spans="1:17" s="7" customFormat="1" ht="45" customHeight="1" thickBot="1">
      <c r="A81" s="259"/>
      <c r="B81" s="327" t="s">
        <v>89</v>
      </c>
      <c r="C81" s="235"/>
      <c r="D81" s="232">
        <f aca="true" t="shared" si="26" ref="D81:K81">SUM(D70:D80)</f>
        <v>24</v>
      </c>
      <c r="E81" s="232">
        <f t="shared" si="26"/>
        <v>295.5</v>
      </c>
      <c r="F81" s="232">
        <f t="shared" si="26"/>
        <v>4021.877</v>
      </c>
      <c r="G81" s="263">
        <f t="shared" si="26"/>
        <v>925.03171</v>
      </c>
      <c r="H81" s="298">
        <f t="shared" si="26"/>
        <v>83</v>
      </c>
      <c r="I81" s="298">
        <f t="shared" si="26"/>
        <v>65</v>
      </c>
      <c r="J81" s="298">
        <f t="shared" si="26"/>
        <v>26</v>
      </c>
      <c r="K81" s="298">
        <f t="shared" si="26"/>
        <v>91</v>
      </c>
      <c r="L81" s="263">
        <f>K81*10/E81</f>
        <v>3.0795262267343486</v>
      </c>
      <c r="M81" s="264">
        <f>AVERAGE(M70:M80)</f>
        <v>2.194069008667872</v>
      </c>
      <c r="N81" s="265">
        <f>SUM(N70:N80)</f>
        <v>2244</v>
      </c>
      <c r="O81" s="301">
        <f>SUM(O70:O80)</f>
        <v>334</v>
      </c>
      <c r="P81" s="298">
        <f>SUM(P70:P80)</f>
        <v>0</v>
      </c>
      <c r="Q81" s="299">
        <f>SUM(Q70:Q80)</f>
        <v>0</v>
      </c>
    </row>
    <row r="82" spans="1:17" s="7" customFormat="1" ht="45" customHeight="1" thickBot="1">
      <c r="A82" s="340"/>
      <c r="B82" s="283" t="s">
        <v>444</v>
      </c>
      <c r="C82" s="320"/>
      <c r="D82" s="321"/>
      <c r="E82" s="321"/>
      <c r="F82" s="321"/>
      <c r="G82" s="322"/>
      <c r="H82" s="321"/>
      <c r="I82" s="321"/>
      <c r="J82" s="321"/>
      <c r="K82" s="321"/>
      <c r="L82" s="321"/>
      <c r="M82" s="323"/>
      <c r="N82" s="326"/>
      <c r="O82" s="320"/>
      <c r="P82" s="321"/>
      <c r="Q82" s="325"/>
    </row>
    <row r="83" spans="1:17" s="7" customFormat="1" ht="45" customHeight="1">
      <c r="A83" s="65">
        <v>69</v>
      </c>
      <c r="B83" s="247" t="s">
        <v>44</v>
      </c>
      <c r="C83" s="132" t="s">
        <v>369</v>
      </c>
      <c r="D83" s="66"/>
      <c r="E83" s="66"/>
      <c r="F83" s="66"/>
      <c r="G83" s="60"/>
      <c r="H83" s="66"/>
      <c r="I83" s="66"/>
      <c r="J83" s="66"/>
      <c r="K83" s="66"/>
      <c r="L83" s="60"/>
      <c r="M83" s="81"/>
      <c r="N83" s="116"/>
      <c r="O83" s="92"/>
      <c r="P83" s="66"/>
      <c r="Q83" s="67"/>
    </row>
    <row r="84" spans="1:17" s="7" customFormat="1" ht="45" customHeight="1">
      <c r="A84" s="29">
        <v>70</v>
      </c>
      <c r="B84" s="248" t="s">
        <v>45</v>
      </c>
      <c r="C84" s="132" t="s">
        <v>369</v>
      </c>
      <c r="D84" s="18"/>
      <c r="E84" s="18"/>
      <c r="F84" s="18"/>
      <c r="G84" s="19"/>
      <c r="H84" s="18"/>
      <c r="I84" s="18"/>
      <c r="J84" s="18"/>
      <c r="K84" s="18"/>
      <c r="L84" s="19"/>
      <c r="M84" s="82"/>
      <c r="N84" s="116"/>
      <c r="O84" s="93"/>
      <c r="P84" s="18"/>
      <c r="Q84" s="20"/>
    </row>
    <row r="85" spans="1:17" s="7" customFormat="1" ht="45" customHeight="1">
      <c r="A85" s="29">
        <v>71</v>
      </c>
      <c r="B85" s="248" t="s">
        <v>47</v>
      </c>
      <c r="C85" s="134" t="s">
        <v>157</v>
      </c>
      <c r="D85" s="18">
        <v>9</v>
      </c>
      <c r="E85" s="18">
        <v>110</v>
      </c>
      <c r="F85" s="18">
        <v>2256</v>
      </c>
      <c r="G85" s="19">
        <f>F85*$T$15</f>
        <v>518.88</v>
      </c>
      <c r="H85" s="18">
        <v>9</v>
      </c>
      <c r="I85" s="18">
        <v>9</v>
      </c>
      <c r="J85" s="18">
        <v>0</v>
      </c>
      <c r="K85" s="18">
        <f>J85+I85</f>
        <v>9</v>
      </c>
      <c r="L85" s="19">
        <f>K85*10/E85</f>
        <v>0.8181818181818182</v>
      </c>
      <c r="M85" s="82">
        <f>L85*$S$15</f>
        <v>0.6818181818181819</v>
      </c>
      <c r="N85" s="116">
        <f aca="true" t="shared" si="27" ref="N85:N91">ROUNDDOWN(M85*G85,0)</f>
        <v>353</v>
      </c>
      <c r="O85" s="93">
        <f aca="true" t="shared" si="28" ref="O85:O91">ROUNDDOWN(IF(N85&lt;$S$6,"0",N85*15/100),0)</f>
        <v>52</v>
      </c>
      <c r="P85" s="18"/>
      <c r="Q85" s="20">
        <f>ROUNDDOWN(IF(P85&lt;O85,P85,O85),0)</f>
        <v>0</v>
      </c>
    </row>
    <row r="86" spans="1:17" s="7" customFormat="1" ht="45" customHeight="1">
      <c r="A86" s="29">
        <v>72</v>
      </c>
      <c r="B86" s="248" t="s">
        <v>46</v>
      </c>
      <c r="C86" s="132" t="s">
        <v>369</v>
      </c>
      <c r="D86" s="18"/>
      <c r="E86" s="18"/>
      <c r="F86" s="18"/>
      <c r="G86" s="19"/>
      <c r="H86" s="18"/>
      <c r="I86" s="18"/>
      <c r="J86" s="18"/>
      <c r="K86" s="18">
        <f>J86+I86</f>
        <v>0</v>
      </c>
      <c r="L86" s="19"/>
      <c r="M86" s="82"/>
      <c r="N86" s="116"/>
      <c r="O86" s="93"/>
      <c r="P86" s="18"/>
      <c r="Q86" s="20"/>
    </row>
    <row r="87" spans="1:17" s="7" customFormat="1" ht="45" customHeight="1">
      <c r="A87" s="29">
        <v>73</v>
      </c>
      <c r="B87" s="249" t="s">
        <v>94</v>
      </c>
      <c r="C87" s="133">
        <v>42937</v>
      </c>
      <c r="D87" s="18">
        <v>1</v>
      </c>
      <c r="E87" s="18">
        <v>10.7</v>
      </c>
      <c r="F87" s="18">
        <v>1294.273</v>
      </c>
      <c r="G87" s="19">
        <f>F87*$T$15</f>
        <v>297.68279</v>
      </c>
      <c r="H87" s="18">
        <v>2</v>
      </c>
      <c r="I87" s="18">
        <v>1</v>
      </c>
      <c r="J87" s="18">
        <v>1</v>
      </c>
      <c r="K87" s="18">
        <f>J87+I87</f>
        <v>2</v>
      </c>
      <c r="L87" s="19">
        <f>K87*10/E87</f>
        <v>1.869158878504673</v>
      </c>
      <c r="M87" s="82">
        <f>L87*$S$15</f>
        <v>1.5576323987538943</v>
      </c>
      <c r="N87" s="116">
        <f t="shared" si="27"/>
        <v>463</v>
      </c>
      <c r="O87" s="93">
        <f t="shared" si="28"/>
        <v>69</v>
      </c>
      <c r="P87" s="18"/>
      <c r="Q87" s="20">
        <f>ROUNDDOWN(IF(P87&lt;O87,P87,O87),0)</f>
        <v>0</v>
      </c>
    </row>
    <row r="88" spans="1:17" s="7" customFormat="1" ht="45" customHeight="1">
      <c r="A88" s="29">
        <v>74</v>
      </c>
      <c r="B88" s="249" t="s">
        <v>95</v>
      </c>
      <c r="C88" s="132" t="s">
        <v>369</v>
      </c>
      <c r="D88" s="18"/>
      <c r="E88" s="18"/>
      <c r="F88" s="18"/>
      <c r="G88" s="19"/>
      <c r="H88" s="18"/>
      <c r="I88" s="18"/>
      <c r="J88" s="18"/>
      <c r="K88" s="18"/>
      <c r="L88" s="19"/>
      <c r="M88" s="82"/>
      <c r="N88" s="116"/>
      <c r="O88" s="93"/>
      <c r="P88" s="18"/>
      <c r="Q88" s="20"/>
    </row>
    <row r="89" spans="1:17" s="7" customFormat="1" ht="45" customHeight="1">
      <c r="A89" s="29">
        <v>75</v>
      </c>
      <c r="B89" s="248" t="s">
        <v>15</v>
      </c>
      <c r="C89" s="132" t="s">
        <v>369</v>
      </c>
      <c r="D89" s="18"/>
      <c r="E89" s="18"/>
      <c r="F89" s="18"/>
      <c r="G89" s="19"/>
      <c r="H89" s="18"/>
      <c r="I89" s="18"/>
      <c r="J89" s="18"/>
      <c r="K89" s="18"/>
      <c r="L89" s="19"/>
      <c r="M89" s="82"/>
      <c r="N89" s="116"/>
      <c r="O89" s="93"/>
      <c r="P89" s="18"/>
      <c r="Q89" s="20"/>
    </row>
    <row r="90" spans="1:17" s="7" customFormat="1" ht="45" customHeight="1">
      <c r="A90" s="29">
        <v>76</v>
      </c>
      <c r="B90" s="248" t="s">
        <v>49</v>
      </c>
      <c r="C90" s="132" t="s">
        <v>369</v>
      </c>
      <c r="D90" s="18"/>
      <c r="E90" s="18"/>
      <c r="F90" s="18"/>
      <c r="G90" s="19"/>
      <c r="H90" s="18"/>
      <c r="I90" s="18"/>
      <c r="J90" s="18"/>
      <c r="K90" s="18"/>
      <c r="L90" s="19"/>
      <c r="M90" s="82"/>
      <c r="N90" s="116"/>
      <c r="O90" s="93"/>
      <c r="P90" s="18"/>
      <c r="Q90" s="20"/>
    </row>
    <row r="91" spans="1:17" s="7" customFormat="1" ht="45" customHeight="1">
      <c r="A91" s="29">
        <v>77</v>
      </c>
      <c r="B91" s="248" t="s">
        <v>48</v>
      </c>
      <c r="C91" s="133">
        <v>42938</v>
      </c>
      <c r="D91" s="18">
        <v>3</v>
      </c>
      <c r="E91" s="18">
        <v>38</v>
      </c>
      <c r="F91" s="18">
        <v>156.031</v>
      </c>
      <c r="G91" s="19">
        <f>F91*$T$15</f>
        <v>35.887130000000006</v>
      </c>
      <c r="H91" s="18">
        <v>10</v>
      </c>
      <c r="I91" s="18">
        <v>10</v>
      </c>
      <c r="J91" s="18">
        <v>9</v>
      </c>
      <c r="K91" s="18">
        <f>J91+I91</f>
        <v>19</v>
      </c>
      <c r="L91" s="19">
        <f>K91*10/E91</f>
        <v>5</v>
      </c>
      <c r="M91" s="82">
        <f>L91*$S$15</f>
        <v>4.166666666666667</v>
      </c>
      <c r="N91" s="116">
        <f t="shared" si="27"/>
        <v>149</v>
      </c>
      <c r="O91" s="93">
        <f t="shared" si="28"/>
        <v>22</v>
      </c>
      <c r="P91" s="18"/>
      <c r="Q91" s="20">
        <f>ROUNDDOWN(IF(P91&lt;O91,P91,O91),0)</f>
        <v>0</v>
      </c>
    </row>
    <row r="92" spans="1:17" s="7" customFormat="1" ht="45" customHeight="1">
      <c r="A92" s="29">
        <v>78</v>
      </c>
      <c r="B92" s="250" t="s">
        <v>96</v>
      </c>
      <c r="C92" s="132" t="s">
        <v>369</v>
      </c>
      <c r="D92" s="29"/>
      <c r="E92" s="29"/>
      <c r="F92" s="18"/>
      <c r="G92" s="19"/>
      <c r="H92" s="29"/>
      <c r="I92" s="29"/>
      <c r="J92" s="29"/>
      <c r="K92" s="18"/>
      <c r="L92" s="19"/>
      <c r="M92" s="82"/>
      <c r="N92" s="116"/>
      <c r="O92" s="93"/>
      <c r="P92" s="29"/>
      <c r="Q92" s="20"/>
    </row>
    <row r="93" spans="1:17" s="7" customFormat="1" ht="45" customHeight="1">
      <c r="A93" s="29">
        <v>79</v>
      </c>
      <c r="B93" s="249" t="s">
        <v>97</v>
      </c>
      <c r="C93" s="133">
        <v>42930</v>
      </c>
      <c r="D93" s="18">
        <v>1</v>
      </c>
      <c r="E93" s="18">
        <v>12</v>
      </c>
      <c r="F93" s="18">
        <v>555</v>
      </c>
      <c r="G93" s="19">
        <f>F93*$T$15</f>
        <v>127.65</v>
      </c>
      <c r="H93" s="18">
        <v>3</v>
      </c>
      <c r="I93" s="18">
        <v>1</v>
      </c>
      <c r="J93" s="18">
        <v>0</v>
      </c>
      <c r="K93" s="18">
        <f>J93+I93</f>
        <v>1</v>
      </c>
      <c r="L93" s="19">
        <f>K93*10/E93</f>
        <v>0.8333333333333334</v>
      </c>
      <c r="M93" s="82">
        <f>L93*$S$15</f>
        <v>0.6944444444444445</v>
      </c>
      <c r="N93" s="116">
        <f>ROUNDDOWN(M93*G93,0)</f>
        <v>88</v>
      </c>
      <c r="O93" s="93">
        <f>ROUNDDOWN(IF(N93&lt;$S$6,"0",N93*15/100),0)</f>
        <v>13</v>
      </c>
      <c r="P93" s="18"/>
      <c r="Q93" s="20">
        <f>ROUNDDOWN(IF(P93&lt;O93,P93,O93),0)</f>
        <v>0</v>
      </c>
    </row>
    <row r="94" spans="1:17" s="7" customFormat="1" ht="45" customHeight="1">
      <c r="A94" s="29">
        <v>80</v>
      </c>
      <c r="B94" s="249" t="s">
        <v>98</v>
      </c>
      <c r="C94" s="133">
        <v>42931</v>
      </c>
      <c r="D94" s="18">
        <v>1</v>
      </c>
      <c r="E94" s="18">
        <v>11.2</v>
      </c>
      <c r="F94" s="18">
        <v>235.4</v>
      </c>
      <c r="G94" s="19">
        <f>F94*$T$15</f>
        <v>54.142</v>
      </c>
      <c r="H94" s="18">
        <v>3</v>
      </c>
      <c r="I94" s="18">
        <v>2</v>
      </c>
      <c r="J94" s="18">
        <v>0</v>
      </c>
      <c r="K94" s="18">
        <f>J94+I94</f>
        <v>2</v>
      </c>
      <c r="L94" s="19">
        <f>K94*10/E94</f>
        <v>1.7857142857142858</v>
      </c>
      <c r="M94" s="82">
        <f>L94*$S$15</f>
        <v>1.4880952380952381</v>
      </c>
      <c r="N94" s="116">
        <f>ROUNDDOWN(M94*G94,0)</f>
        <v>80</v>
      </c>
      <c r="O94" s="93">
        <f>ROUNDDOWN(IF(N94&lt;$S$6,"0",N94*15/100),0)</f>
        <v>12</v>
      </c>
      <c r="P94" s="18"/>
      <c r="Q94" s="20">
        <f>ROUNDDOWN(IF(P94&lt;O94,P94,O94),0)</f>
        <v>0</v>
      </c>
    </row>
    <row r="95" spans="1:17" s="7" customFormat="1" ht="45" customHeight="1">
      <c r="A95" s="29">
        <v>81</v>
      </c>
      <c r="B95" s="251" t="s">
        <v>16</v>
      </c>
      <c r="C95" s="133">
        <v>42923</v>
      </c>
      <c r="D95" s="18">
        <v>1</v>
      </c>
      <c r="E95" s="18">
        <v>10.3</v>
      </c>
      <c r="F95" s="18">
        <v>526.4</v>
      </c>
      <c r="G95" s="19">
        <f>F95*$T$15</f>
        <v>121.072</v>
      </c>
      <c r="H95" s="18">
        <v>3</v>
      </c>
      <c r="I95" s="18">
        <v>3</v>
      </c>
      <c r="J95" s="18">
        <v>0</v>
      </c>
      <c r="K95" s="18">
        <f>J95+I95</f>
        <v>3</v>
      </c>
      <c r="L95" s="19">
        <f>K95*10/E95</f>
        <v>2.9126213592233006</v>
      </c>
      <c r="M95" s="82">
        <f>L95*$S$15</f>
        <v>2.4271844660194173</v>
      </c>
      <c r="N95" s="116">
        <f>ROUNDDOWN(M95*G95,0)</f>
        <v>293</v>
      </c>
      <c r="O95" s="93">
        <v>0</v>
      </c>
      <c r="P95" s="18"/>
      <c r="Q95" s="20">
        <f>ROUNDDOWN(IF(P95&lt;O95,P95,O95),0)</f>
        <v>0</v>
      </c>
    </row>
    <row r="96" spans="1:17" s="7" customFormat="1" ht="45" customHeight="1" thickBot="1">
      <c r="A96" s="112">
        <v>82</v>
      </c>
      <c r="B96" s="315" t="s">
        <v>99</v>
      </c>
      <c r="C96" s="132" t="s">
        <v>369</v>
      </c>
      <c r="D96" s="112"/>
      <c r="E96" s="112"/>
      <c r="F96" s="58"/>
      <c r="G96" s="71"/>
      <c r="H96" s="112"/>
      <c r="I96" s="112"/>
      <c r="J96" s="112"/>
      <c r="K96" s="58"/>
      <c r="L96" s="71"/>
      <c r="M96" s="115"/>
      <c r="N96" s="116"/>
      <c r="O96" s="117"/>
      <c r="P96" s="112"/>
      <c r="Q96" s="118"/>
    </row>
    <row r="97" spans="1:17" s="7" customFormat="1" ht="45" customHeight="1" thickBot="1">
      <c r="A97" s="259"/>
      <c r="B97" s="327" t="s">
        <v>89</v>
      </c>
      <c r="C97" s="235"/>
      <c r="D97" s="232">
        <f aca="true" t="shared" si="29" ref="D97:K97">SUM(D83:D96)</f>
        <v>16</v>
      </c>
      <c r="E97" s="232">
        <f t="shared" si="29"/>
        <v>192.2</v>
      </c>
      <c r="F97" s="232">
        <f t="shared" si="29"/>
        <v>5023.103999999999</v>
      </c>
      <c r="G97" s="232">
        <f t="shared" si="29"/>
        <v>1155.31392</v>
      </c>
      <c r="H97" s="232">
        <f t="shared" si="29"/>
        <v>30</v>
      </c>
      <c r="I97" s="232">
        <f t="shared" si="29"/>
        <v>26</v>
      </c>
      <c r="J97" s="232">
        <f t="shared" si="29"/>
        <v>10</v>
      </c>
      <c r="K97" s="232">
        <f t="shared" si="29"/>
        <v>36</v>
      </c>
      <c r="L97" s="263">
        <f>K97*10/E97</f>
        <v>1.8730489073881376</v>
      </c>
      <c r="M97" s="264">
        <f>AVERAGE(M82:M96)</f>
        <v>1.8359735659663075</v>
      </c>
      <c r="N97" s="265">
        <f>SUM(N82:N96)</f>
        <v>1426</v>
      </c>
      <c r="O97" s="301">
        <f>SUM(O82:O96)</f>
        <v>168</v>
      </c>
      <c r="P97" s="298">
        <f>SUM(P82:P96)</f>
        <v>0</v>
      </c>
      <c r="Q97" s="299">
        <f>SUM(Q82:Q96)</f>
        <v>0</v>
      </c>
    </row>
    <row r="98" spans="1:17" s="7" customFormat="1" ht="45" customHeight="1" thickBot="1">
      <c r="A98" s="340"/>
      <c r="B98" s="283" t="s">
        <v>435</v>
      </c>
      <c r="C98" s="337"/>
      <c r="D98" s="321"/>
      <c r="E98" s="321"/>
      <c r="F98" s="321"/>
      <c r="G98" s="322"/>
      <c r="H98" s="321"/>
      <c r="I98" s="321"/>
      <c r="J98" s="321"/>
      <c r="K98" s="321"/>
      <c r="L98" s="191"/>
      <c r="M98" s="192"/>
      <c r="N98" s="326"/>
      <c r="O98" s="320"/>
      <c r="P98" s="321"/>
      <c r="Q98" s="325"/>
    </row>
    <row r="99" spans="1:17" s="7" customFormat="1" ht="45" customHeight="1">
      <c r="A99" s="65">
        <v>83</v>
      </c>
      <c r="B99" s="247" t="s">
        <v>43</v>
      </c>
      <c r="C99" s="161" t="s">
        <v>158</v>
      </c>
      <c r="D99" s="66">
        <v>16</v>
      </c>
      <c r="E99" s="66">
        <v>248</v>
      </c>
      <c r="F99" s="66">
        <v>2316</v>
      </c>
      <c r="G99" s="60">
        <f>F99*$T$15</f>
        <v>532.6800000000001</v>
      </c>
      <c r="H99" s="66">
        <v>19</v>
      </c>
      <c r="I99" s="66">
        <v>17</v>
      </c>
      <c r="J99" s="66">
        <v>0</v>
      </c>
      <c r="K99" s="66">
        <f>J99+I99</f>
        <v>17</v>
      </c>
      <c r="L99" s="60">
        <f>K99*10/E99</f>
        <v>0.6854838709677419</v>
      </c>
      <c r="M99" s="81">
        <f>L99*$S$15</f>
        <v>0.5712365591397849</v>
      </c>
      <c r="N99" s="116">
        <f>ROUNDDOWN(M99*G99,0)</f>
        <v>304</v>
      </c>
      <c r="O99" s="92">
        <f>ROUNDDOWN(IF(N99&lt;$S$6,"0",N99*15/100),0)</f>
        <v>45</v>
      </c>
      <c r="P99" s="66"/>
      <c r="Q99" s="67">
        <f>ROUNDDOWN(IF(P99&lt;O99,P99,O99),0)</f>
        <v>0</v>
      </c>
    </row>
    <row r="100" spans="1:17" s="7" customFormat="1" ht="45" customHeight="1">
      <c r="A100" s="29">
        <v>84</v>
      </c>
      <c r="B100" s="248" t="s">
        <v>51</v>
      </c>
      <c r="C100" s="134" t="s">
        <v>141</v>
      </c>
      <c r="D100" s="18">
        <v>2</v>
      </c>
      <c r="E100" s="18">
        <v>44</v>
      </c>
      <c r="F100" s="18">
        <v>529.2654</v>
      </c>
      <c r="G100" s="19">
        <f>F100*$T$15</f>
        <v>121.731042</v>
      </c>
      <c r="H100" s="18">
        <v>4</v>
      </c>
      <c r="I100" s="18">
        <v>4</v>
      </c>
      <c r="J100" s="18">
        <v>2</v>
      </c>
      <c r="K100" s="18">
        <f>J100+I100</f>
        <v>6</v>
      </c>
      <c r="L100" s="19">
        <f>K100*10/E100</f>
        <v>1.3636363636363635</v>
      </c>
      <c r="M100" s="82">
        <f>L100*$S$15</f>
        <v>1.1363636363636362</v>
      </c>
      <c r="N100" s="116">
        <f>ROUNDDOWN(M100*G100,0)</f>
        <v>138</v>
      </c>
      <c r="O100" s="93">
        <f>ROUNDDOWN(IF(N100&lt;$S$6,"0",N100*15/100),0)</f>
        <v>20</v>
      </c>
      <c r="P100" s="18"/>
      <c r="Q100" s="20">
        <f>ROUNDDOWN(IF(P100&lt;O100,P100,O100),0)</f>
        <v>0</v>
      </c>
    </row>
    <row r="101" spans="1:17" s="7" customFormat="1" ht="45" customHeight="1" thickBot="1">
      <c r="A101" s="112">
        <v>85</v>
      </c>
      <c r="B101" s="253" t="s">
        <v>100</v>
      </c>
      <c r="C101" s="137">
        <v>42964</v>
      </c>
      <c r="D101" s="58">
        <v>1</v>
      </c>
      <c r="E101" s="58">
        <v>14</v>
      </c>
      <c r="F101" s="58">
        <v>61.5416</v>
      </c>
      <c r="G101" s="71">
        <f>F101*$T$15</f>
        <v>14.154568000000001</v>
      </c>
      <c r="H101" s="58">
        <v>3</v>
      </c>
      <c r="I101" s="58">
        <v>2</v>
      </c>
      <c r="J101" s="58">
        <v>0</v>
      </c>
      <c r="K101" s="58">
        <f>J101+I101</f>
        <v>2</v>
      </c>
      <c r="L101" s="71">
        <f>K101*10/E101</f>
        <v>1.4285714285714286</v>
      </c>
      <c r="M101" s="115">
        <f>L101*$S$15</f>
        <v>1.1904761904761905</v>
      </c>
      <c r="N101" s="116">
        <f>ROUNDDOWN(M101*G101,0)</f>
        <v>16</v>
      </c>
      <c r="O101" s="117">
        <f>ROUNDDOWN(IF(N101&lt;$S$6,"0",N101*15/100),0)</f>
        <v>2</v>
      </c>
      <c r="P101" s="58"/>
      <c r="Q101" s="118">
        <f>ROUNDDOWN(IF(P101&lt;O101,P101,O101),0)</f>
        <v>0</v>
      </c>
    </row>
    <row r="102" spans="1:17" s="7" customFormat="1" ht="45" customHeight="1" thickBot="1">
      <c r="A102" s="259"/>
      <c r="B102" s="327" t="s">
        <v>89</v>
      </c>
      <c r="C102" s="235"/>
      <c r="D102" s="263">
        <f aca="true" t="shared" si="30" ref="D102:K102">SUM(D99:D101)</f>
        <v>19</v>
      </c>
      <c r="E102" s="263">
        <f t="shared" si="30"/>
        <v>306</v>
      </c>
      <c r="F102" s="263">
        <f t="shared" si="30"/>
        <v>2906.8070000000002</v>
      </c>
      <c r="G102" s="263">
        <f t="shared" si="30"/>
        <v>668.5656100000001</v>
      </c>
      <c r="H102" s="298">
        <f t="shared" si="30"/>
        <v>26</v>
      </c>
      <c r="I102" s="298">
        <f t="shared" si="30"/>
        <v>23</v>
      </c>
      <c r="J102" s="298">
        <f t="shared" si="30"/>
        <v>2</v>
      </c>
      <c r="K102" s="298">
        <f t="shared" si="30"/>
        <v>25</v>
      </c>
      <c r="L102" s="263">
        <f>K102*10/E102</f>
        <v>0.8169934640522876</v>
      </c>
      <c r="M102" s="264">
        <f>AVERAGE(M99:M101)</f>
        <v>0.9660254619932038</v>
      </c>
      <c r="N102" s="265">
        <f>SUM(N99:N101)</f>
        <v>458</v>
      </c>
      <c r="O102" s="301">
        <f>SUM(O99:O101)</f>
        <v>67</v>
      </c>
      <c r="P102" s="298">
        <f>SUM(P99:P101)</f>
        <v>0</v>
      </c>
      <c r="Q102" s="299">
        <f>SUM(Q99:Q101)</f>
        <v>0</v>
      </c>
    </row>
    <row r="103" spans="1:17" s="7" customFormat="1" ht="45" customHeight="1" thickBot="1">
      <c r="A103" s="340"/>
      <c r="B103" s="283" t="s">
        <v>432</v>
      </c>
      <c r="C103" s="320"/>
      <c r="D103" s="321"/>
      <c r="E103" s="321"/>
      <c r="F103" s="321"/>
      <c r="G103" s="322"/>
      <c r="H103" s="321"/>
      <c r="I103" s="321"/>
      <c r="J103" s="321"/>
      <c r="K103" s="321"/>
      <c r="L103" s="321"/>
      <c r="M103" s="323"/>
      <c r="N103" s="326"/>
      <c r="O103" s="320"/>
      <c r="P103" s="321"/>
      <c r="Q103" s="325"/>
    </row>
    <row r="104" spans="1:17" s="7" customFormat="1" ht="45" customHeight="1">
      <c r="A104" s="65">
        <v>86</v>
      </c>
      <c r="B104" s="247" t="s">
        <v>40</v>
      </c>
      <c r="C104" s="161" t="s">
        <v>152</v>
      </c>
      <c r="D104" s="66">
        <v>3</v>
      </c>
      <c r="E104" s="66">
        <v>95</v>
      </c>
      <c r="F104" s="66">
        <v>2465</v>
      </c>
      <c r="G104" s="60">
        <f aca="true" t="shared" si="31" ref="G104:G109">F104*$T$15</f>
        <v>566.95</v>
      </c>
      <c r="H104" s="66">
        <v>3</v>
      </c>
      <c r="I104" s="66">
        <v>2</v>
      </c>
      <c r="J104" s="66">
        <v>0</v>
      </c>
      <c r="K104" s="66">
        <f aca="true" t="shared" si="32" ref="K104:K109">J104+I104</f>
        <v>2</v>
      </c>
      <c r="L104" s="60">
        <f aca="true" t="shared" si="33" ref="L104:L110">K104*10/E104</f>
        <v>0.21052631578947367</v>
      </c>
      <c r="M104" s="81">
        <f aca="true" t="shared" si="34" ref="M104:M109">L104*$S$15</f>
        <v>0.17543859649122806</v>
      </c>
      <c r="N104" s="116">
        <f aca="true" t="shared" si="35" ref="N104:N109">ROUNDDOWN(M104*G104,0)</f>
        <v>99</v>
      </c>
      <c r="O104" s="92">
        <f>ROUNDDOWN(IF(N104&lt;$S$6,"0",N104*15/100),0)</f>
        <v>14</v>
      </c>
      <c r="P104" s="66"/>
      <c r="Q104" s="67">
        <f>ROUNDDOWN(IF(P104&lt;O104,P104,O104),0)</f>
        <v>0</v>
      </c>
    </row>
    <row r="105" spans="1:17" s="7" customFormat="1" ht="45" customHeight="1">
      <c r="A105" s="29">
        <v>87</v>
      </c>
      <c r="B105" s="248" t="s">
        <v>42</v>
      </c>
      <c r="C105" s="134" t="s">
        <v>140</v>
      </c>
      <c r="D105" s="18">
        <v>2</v>
      </c>
      <c r="E105" s="18">
        <v>52</v>
      </c>
      <c r="F105" s="18">
        <v>212.2506</v>
      </c>
      <c r="G105" s="19">
        <f t="shared" si="31"/>
        <v>48.817638</v>
      </c>
      <c r="H105" s="18">
        <v>3</v>
      </c>
      <c r="I105" s="18">
        <v>3</v>
      </c>
      <c r="J105" s="18">
        <v>2</v>
      </c>
      <c r="K105" s="18">
        <f t="shared" si="32"/>
        <v>5</v>
      </c>
      <c r="L105" s="19">
        <f t="shared" si="33"/>
        <v>0.9615384615384616</v>
      </c>
      <c r="M105" s="82">
        <f t="shared" si="34"/>
        <v>0.8012820512820513</v>
      </c>
      <c r="N105" s="116">
        <f t="shared" si="35"/>
        <v>39</v>
      </c>
      <c r="O105" s="93">
        <f>ROUNDDOWN(IF(N105&lt;$S$6,"0",N105*15/100),0)</f>
        <v>5</v>
      </c>
      <c r="P105" s="18"/>
      <c r="Q105" s="20">
        <f>ROUNDDOWN(IF(P105&lt;O105,P105,O105),0)</f>
        <v>0</v>
      </c>
    </row>
    <row r="106" spans="1:17" s="7" customFormat="1" ht="45" customHeight="1">
      <c r="A106" s="29">
        <v>88</v>
      </c>
      <c r="B106" s="251" t="s">
        <v>17</v>
      </c>
      <c r="C106" s="134" t="s">
        <v>148</v>
      </c>
      <c r="D106" s="18">
        <v>3</v>
      </c>
      <c r="E106" s="18">
        <v>43</v>
      </c>
      <c r="F106" s="18">
        <v>370</v>
      </c>
      <c r="G106" s="19">
        <f t="shared" si="31"/>
        <v>85.10000000000001</v>
      </c>
      <c r="H106" s="18">
        <v>12</v>
      </c>
      <c r="I106" s="18">
        <v>4</v>
      </c>
      <c r="J106" s="18">
        <v>0</v>
      </c>
      <c r="K106" s="18">
        <f t="shared" si="32"/>
        <v>4</v>
      </c>
      <c r="L106" s="19">
        <f t="shared" si="33"/>
        <v>0.9302325581395349</v>
      </c>
      <c r="M106" s="82">
        <f t="shared" si="34"/>
        <v>0.7751937984496124</v>
      </c>
      <c r="N106" s="116">
        <f t="shared" si="35"/>
        <v>65</v>
      </c>
      <c r="O106" s="93">
        <v>0</v>
      </c>
      <c r="P106" s="18"/>
      <c r="Q106" s="20"/>
    </row>
    <row r="107" spans="1:17" s="7" customFormat="1" ht="45" customHeight="1">
      <c r="A107" s="29">
        <v>89</v>
      </c>
      <c r="B107" s="249" t="s">
        <v>55</v>
      </c>
      <c r="C107" s="134" t="s">
        <v>147</v>
      </c>
      <c r="D107" s="18">
        <v>3</v>
      </c>
      <c r="E107" s="18">
        <v>40</v>
      </c>
      <c r="F107" s="18">
        <v>798.6244</v>
      </c>
      <c r="G107" s="19">
        <f t="shared" si="31"/>
        <v>183.683612</v>
      </c>
      <c r="H107" s="18">
        <v>12</v>
      </c>
      <c r="I107" s="18">
        <v>6</v>
      </c>
      <c r="J107" s="18">
        <v>0</v>
      </c>
      <c r="K107" s="18">
        <f t="shared" si="32"/>
        <v>6</v>
      </c>
      <c r="L107" s="19">
        <f t="shared" si="33"/>
        <v>1.5</v>
      </c>
      <c r="M107" s="82">
        <f t="shared" si="34"/>
        <v>1.25</v>
      </c>
      <c r="N107" s="116">
        <f t="shared" si="35"/>
        <v>229</v>
      </c>
      <c r="O107" s="93">
        <v>28</v>
      </c>
      <c r="P107" s="18"/>
      <c r="Q107" s="20">
        <f>ROUNDDOWN(IF(P107&lt;O107,P107,O107),0)</f>
        <v>0</v>
      </c>
    </row>
    <row r="108" spans="1:17" s="7" customFormat="1" ht="45" customHeight="1">
      <c r="A108" s="29">
        <v>90</v>
      </c>
      <c r="B108" s="257" t="s">
        <v>201</v>
      </c>
      <c r="C108" s="93" t="s">
        <v>135</v>
      </c>
      <c r="D108" s="238">
        <v>2</v>
      </c>
      <c r="E108" s="29">
        <v>59</v>
      </c>
      <c r="F108" s="18">
        <v>656.354</v>
      </c>
      <c r="G108" s="19">
        <f t="shared" si="31"/>
        <v>150.96142</v>
      </c>
      <c r="H108" s="29">
        <v>5</v>
      </c>
      <c r="I108" s="29">
        <v>4</v>
      </c>
      <c r="J108" s="29">
        <v>2</v>
      </c>
      <c r="K108" s="18">
        <f t="shared" si="32"/>
        <v>6</v>
      </c>
      <c r="L108" s="19">
        <f t="shared" si="33"/>
        <v>1.0169491525423728</v>
      </c>
      <c r="M108" s="82">
        <f t="shared" si="34"/>
        <v>0.847457627118644</v>
      </c>
      <c r="N108" s="116">
        <f t="shared" si="35"/>
        <v>127</v>
      </c>
      <c r="O108" s="93">
        <v>18</v>
      </c>
      <c r="P108" s="29"/>
      <c r="Q108" s="20">
        <f>ROUNDDOWN(IF(P108&lt;O108,P108,O108),0)</f>
        <v>0</v>
      </c>
    </row>
    <row r="109" spans="1:17" s="7" customFormat="1" ht="45" customHeight="1" thickBot="1">
      <c r="A109" s="112">
        <v>91</v>
      </c>
      <c r="B109" s="315" t="s">
        <v>102</v>
      </c>
      <c r="C109" s="239">
        <v>42931</v>
      </c>
      <c r="D109" s="240">
        <v>1</v>
      </c>
      <c r="E109" s="112">
        <v>35</v>
      </c>
      <c r="F109" s="58">
        <v>160.95</v>
      </c>
      <c r="G109" s="71">
        <f t="shared" si="31"/>
        <v>37.018499999999996</v>
      </c>
      <c r="H109" s="112">
        <v>2</v>
      </c>
      <c r="I109" s="112">
        <v>2</v>
      </c>
      <c r="J109" s="112">
        <v>2</v>
      </c>
      <c r="K109" s="58">
        <f t="shared" si="32"/>
        <v>4</v>
      </c>
      <c r="L109" s="71">
        <f t="shared" si="33"/>
        <v>1.1428571428571428</v>
      </c>
      <c r="M109" s="115">
        <f t="shared" si="34"/>
        <v>0.9523809523809523</v>
      </c>
      <c r="N109" s="116">
        <f t="shared" si="35"/>
        <v>35</v>
      </c>
      <c r="O109" s="117">
        <v>8</v>
      </c>
      <c r="P109" s="112"/>
      <c r="Q109" s="118">
        <f>ROUNDDOWN(IF(P109&lt;O109,P109,O109),0)</f>
        <v>0</v>
      </c>
    </row>
    <row r="110" spans="1:17" s="7" customFormat="1" ht="45" customHeight="1" thickBot="1">
      <c r="A110" s="259"/>
      <c r="B110" s="327" t="s">
        <v>89</v>
      </c>
      <c r="C110" s="235"/>
      <c r="D110" s="232">
        <f aca="true" t="shared" si="36" ref="D110:K110">SUM(D104:D109)</f>
        <v>14</v>
      </c>
      <c r="E110" s="232">
        <f t="shared" si="36"/>
        <v>324</v>
      </c>
      <c r="F110" s="232">
        <f t="shared" si="36"/>
        <v>4663.179</v>
      </c>
      <c r="G110" s="232">
        <f t="shared" si="36"/>
        <v>1072.53117</v>
      </c>
      <c r="H110" s="232">
        <f t="shared" si="36"/>
        <v>37</v>
      </c>
      <c r="I110" s="232">
        <f t="shared" si="36"/>
        <v>21</v>
      </c>
      <c r="J110" s="232">
        <f t="shared" si="36"/>
        <v>6</v>
      </c>
      <c r="K110" s="232">
        <f t="shared" si="36"/>
        <v>27</v>
      </c>
      <c r="L110" s="263">
        <f t="shared" si="33"/>
        <v>0.8333333333333334</v>
      </c>
      <c r="M110" s="264">
        <f>AVERAGE(M104:M109)</f>
        <v>0.8002921709537479</v>
      </c>
      <c r="N110" s="265">
        <f>SUM(N104:N109)</f>
        <v>594</v>
      </c>
      <c r="O110" s="301">
        <f>SUM(O104:O109)</f>
        <v>73</v>
      </c>
      <c r="P110" s="298">
        <f>SUM(P104:P109)</f>
        <v>0</v>
      </c>
      <c r="Q110" s="299">
        <f>SUM(Q104:Q109)</f>
        <v>0</v>
      </c>
    </row>
    <row r="111" spans="1:17" s="7" customFormat="1" ht="45" customHeight="1" thickBot="1">
      <c r="A111" s="340"/>
      <c r="B111" s="283" t="s">
        <v>429</v>
      </c>
      <c r="C111" s="320"/>
      <c r="D111" s="321"/>
      <c r="E111" s="321"/>
      <c r="F111" s="321"/>
      <c r="G111" s="322"/>
      <c r="H111" s="321"/>
      <c r="I111" s="321"/>
      <c r="J111" s="321"/>
      <c r="K111" s="321"/>
      <c r="L111" s="321"/>
      <c r="M111" s="323"/>
      <c r="N111" s="326"/>
      <c r="O111" s="320"/>
      <c r="P111" s="321"/>
      <c r="Q111" s="325"/>
    </row>
    <row r="112" spans="1:17" s="7" customFormat="1" ht="45" customHeight="1">
      <c r="A112" s="65">
        <v>92</v>
      </c>
      <c r="B112" s="247" t="s">
        <v>34</v>
      </c>
      <c r="C112" s="161" t="s">
        <v>192</v>
      </c>
      <c r="D112" s="66">
        <v>4</v>
      </c>
      <c r="E112" s="66">
        <v>61.6</v>
      </c>
      <c r="F112" s="66">
        <v>306.857</v>
      </c>
      <c r="G112" s="60">
        <f aca="true" t="shared" si="37" ref="G112:G128">F112*$T$15</f>
        <v>70.57711</v>
      </c>
      <c r="H112" s="66">
        <v>19</v>
      </c>
      <c r="I112" s="66">
        <v>9</v>
      </c>
      <c r="J112" s="66">
        <v>0</v>
      </c>
      <c r="K112" s="66">
        <f>J112+I112</f>
        <v>9</v>
      </c>
      <c r="L112" s="60">
        <f>K112*10/E112</f>
        <v>1.461038961038961</v>
      </c>
      <c r="M112" s="81">
        <f aca="true" t="shared" si="38" ref="M112:M128">L112*$S$15</f>
        <v>1.2175324675324675</v>
      </c>
      <c r="N112" s="116">
        <f aca="true" t="shared" si="39" ref="N112:N123">ROUNDDOWN(M112*G112,0)</f>
        <v>85</v>
      </c>
      <c r="O112" s="92">
        <f aca="true" t="shared" si="40" ref="O112:O128">ROUNDDOWN(IF(N112&lt;$S$6,"0",N112*15/100),0)</f>
        <v>12</v>
      </c>
      <c r="P112" s="66"/>
      <c r="Q112" s="67">
        <f aca="true" t="shared" si="41" ref="Q112:Q128">ROUNDDOWN(IF(P112&lt;O112,P112,O112),0)</f>
        <v>0</v>
      </c>
    </row>
    <row r="113" spans="1:17" s="7" customFormat="1" ht="45" customHeight="1">
      <c r="A113" s="29">
        <v>93</v>
      </c>
      <c r="B113" s="248" t="s">
        <v>35</v>
      </c>
      <c r="C113" s="134" t="s">
        <v>191</v>
      </c>
      <c r="D113" s="18">
        <v>3</v>
      </c>
      <c r="E113" s="18">
        <v>44.1</v>
      </c>
      <c r="F113" s="18">
        <v>176.707</v>
      </c>
      <c r="G113" s="19">
        <f t="shared" si="37"/>
        <v>40.64261</v>
      </c>
      <c r="H113" s="18">
        <v>16</v>
      </c>
      <c r="I113" s="18">
        <v>10</v>
      </c>
      <c r="J113" s="18">
        <v>8</v>
      </c>
      <c r="K113" s="18">
        <f>J113+I113</f>
        <v>18</v>
      </c>
      <c r="L113" s="19">
        <f>K113*10/E113</f>
        <v>4.081632653061225</v>
      </c>
      <c r="M113" s="82">
        <f t="shared" si="38"/>
        <v>3.4013605442176873</v>
      </c>
      <c r="N113" s="116">
        <f t="shared" si="39"/>
        <v>138</v>
      </c>
      <c r="O113" s="93">
        <f t="shared" si="40"/>
        <v>20</v>
      </c>
      <c r="P113" s="18"/>
      <c r="Q113" s="20">
        <f t="shared" si="41"/>
        <v>0</v>
      </c>
    </row>
    <row r="114" spans="1:17" s="7" customFormat="1" ht="45" customHeight="1">
      <c r="A114" s="29">
        <v>94</v>
      </c>
      <c r="B114" s="248" t="s">
        <v>36</v>
      </c>
      <c r="C114" s="134" t="s">
        <v>183</v>
      </c>
      <c r="D114" s="18">
        <v>3</v>
      </c>
      <c r="E114" s="18">
        <v>36</v>
      </c>
      <c r="F114" s="18">
        <v>344.676</v>
      </c>
      <c r="G114" s="19">
        <f t="shared" si="37"/>
        <v>79.27548</v>
      </c>
      <c r="H114" s="18">
        <v>11</v>
      </c>
      <c r="I114" s="18">
        <v>11</v>
      </c>
      <c r="J114" s="18">
        <v>6</v>
      </c>
      <c r="K114" s="18">
        <f>J114+I114</f>
        <v>17</v>
      </c>
      <c r="L114" s="19">
        <f>K114*10/E114</f>
        <v>4.722222222222222</v>
      </c>
      <c r="M114" s="82">
        <f t="shared" si="38"/>
        <v>3.9351851851851856</v>
      </c>
      <c r="N114" s="116">
        <f t="shared" si="39"/>
        <v>311</v>
      </c>
      <c r="O114" s="93">
        <f t="shared" si="40"/>
        <v>46</v>
      </c>
      <c r="P114" s="18"/>
      <c r="Q114" s="20">
        <f t="shared" si="41"/>
        <v>0</v>
      </c>
    </row>
    <row r="115" spans="1:17" s="7" customFormat="1" ht="45" customHeight="1">
      <c r="A115" s="29">
        <v>95</v>
      </c>
      <c r="B115" s="248" t="s">
        <v>37</v>
      </c>
      <c r="C115" s="134" t="s">
        <v>182</v>
      </c>
      <c r="D115" s="18">
        <v>4</v>
      </c>
      <c r="E115" s="18">
        <v>52</v>
      </c>
      <c r="F115" s="18">
        <v>474.722</v>
      </c>
      <c r="G115" s="19">
        <f t="shared" si="37"/>
        <v>109.18606</v>
      </c>
      <c r="H115" s="18">
        <v>14</v>
      </c>
      <c r="I115" s="18">
        <v>13</v>
      </c>
      <c r="J115" s="18">
        <v>10</v>
      </c>
      <c r="K115" s="18">
        <f>J115+I115</f>
        <v>23</v>
      </c>
      <c r="L115" s="19">
        <f>K115*10/E115</f>
        <v>4.423076923076923</v>
      </c>
      <c r="M115" s="82">
        <f t="shared" si="38"/>
        <v>3.685897435897436</v>
      </c>
      <c r="N115" s="116">
        <f t="shared" si="39"/>
        <v>402</v>
      </c>
      <c r="O115" s="93">
        <f t="shared" si="40"/>
        <v>60</v>
      </c>
      <c r="P115" s="18"/>
      <c r="Q115" s="20">
        <f t="shared" si="41"/>
        <v>0</v>
      </c>
    </row>
    <row r="116" spans="1:17" s="7" customFormat="1" ht="45" customHeight="1">
      <c r="A116" s="29">
        <v>96</v>
      </c>
      <c r="B116" s="248" t="s">
        <v>41</v>
      </c>
      <c r="C116" s="134" t="s">
        <v>136</v>
      </c>
      <c r="D116" s="18">
        <v>5</v>
      </c>
      <c r="E116" s="18">
        <v>56</v>
      </c>
      <c r="F116" s="18">
        <v>75.842</v>
      </c>
      <c r="G116" s="19">
        <f t="shared" si="37"/>
        <v>17.44366</v>
      </c>
      <c r="H116" s="18">
        <v>13</v>
      </c>
      <c r="I116" s="18">
        <v>0</v>
      </c>
      <c r="J116" s="18">
        <v>2</v>
      </c>
      <c r="K116" s="18">
        <f aca="true" t="shared" si="42" ref="K116:K128">J116+I116</f>
        <v>2</v>
      </c>
      <c r="L116" s="19">
        <f aca="true" t="shared" si="43" ref="L116:L128">K116*10/E116</f>
        <v>0.35714285714285715</v>
      </c>
      <c r="M116" s="82">
        <f t="shared" si="38"/>
        <v>0.2976190476190476</v>
      </c>
      <c r="N116" s="116">
        <f t="shared" si="39"/>
        <v>5</v>
      </c>
      <c r="O116" s="93">
        <f t="shared" si="40"/>
        <v>0</v>
      </c>
      <c r="P116" s="18"/>
      <c r="Q116" s="20">
        <f t="shared" si="41"/>
        <v>0</v>
      </c>
    </row>
    <row r="117" spans="1:17" s="7" customFormat="1" ht="45" customHeight="1">
      <c r="A117" s="29">
        <v>97</v>
      </c>
      <c r="B117" s="248" t="s">
        <v>38</v>
      </c>
      <c r="C117" s="134" t="s">
        <v>143</v>
      </c>
      <c r="D117" s="18">
        <v>5</v>
      </c>
      <c r="E117" s="18">
        <v>78.7</v>
      </c>
      <c r="F117" s="18">
        <v>190.214</v>
      </c>
      <c r="G117" s="19">
        <f t="shared" si="37"/>
        <v>43.74922</v>
      </c>
      <c r="H117" s="18">
        <v>12</v>
      </c>
      <c r="I117" s="18">
        <v>12</v>
      </c>
      <c r="J117" s="18">
        <v>0</v>
      </c>
      <c r="K117" s="18">
        <f t="shared" si="42"/>
        <v>12</v>
      </c>
      <c r="L117" s="19">
        <f t="shared" si="43"/>
        <v>1.5247776365946633</v>
      </c>
      <c r="M117" s="82">
        <f t="shared" si="38"/>
        <v>1.2706480304955527</v>
      </c>
      <c r="N117" s="116">
        <f t="shared" si="39"/>
        <v>55</v>
      </c>
      <c r="O117" s="93">
        <f t="shared" si="40"/>
        <v>8</v>
      </c>
      <c r="P117" s="18"/>
      <c r="Q117" s="20">
        <f t="shared" si="41"/>
        <v>0</v>
      </c>
    </row>
    <row r="118" spans="1:17" s="7" customFormat="1" ht="45" customHeight="1">
      <c r="A118" s="29">
        <v>98</v>
      </c>
      <c r="B118" s="248" t="s">
        <v>39</v>
      </c>
      <c r="C118" s="134" t="s">
        <v>142</v>
      </c>
      <c r="D118" s="18">
        <v>4</v>
      </c>
      <c r="E118" s="18">
        <v>86.5</v>
      </c>
      <c r="F118" s="18">
        <v>263.685</v>
      </c>
      <c r="G118" s="19">
        <f t="shared" si="37"/>
        <v>60.64755</v>
      </c>
      <c r="H118" s="18">
        <v>12</v>
      </c>
      <c r="I118" s="18">
        <v>12</v>
      </c>
      <c r="J118" s="18">
        <v>0</v>
      </c>
      <c r="K118" s="18">
        <f t="shared" si="42"/>
        <v>12</v>
      </c>
      <c r="L118" s="19">
        <f t="shared" si="43"/>
        <v>1.3872832369942196</v>
      </c>
      <c r="M118" s="82">
        <f t="shared" si="38"/>
        <v>1.1560693641618498</v>
      </c>
      <c r="N118" s="116">
        <f t="shared" si="39"/>
        <v>70</v>
      </c>
      <c r="O118" s="93">
        <f t="shared" si="40"/>
        <v>10</v>
      </c>
      <c r="P118" s="18"/>
      <c r="Q118" s="20">
        <f t="shared" si="41"/>
        <v>0</v>
      </c>
    </row>
    <row r="119" spans="1:17" s="7" customFormat="1" ht="45" customHeight="1">
      <c r="A119" s="29">
        <v>99</v>
      </c>
      <c r="B119" s="249" t="s">
        <v>235</v>
      </c>
      <c r="C119" s="132" t="s">
        <v>369</v>
      </c>
      <c r="D119" s="18"/>
      <c r="E119" s="18"/>
      <c r="F119" s="18"/>
      <c r="G119" s="19"/>
      <c r="H119" s="18"/>
      <c r="I119" s="18"/>
      <c r="J119" s="18"/>
      <c r="K119" s="18"/>
      <c r="L119" s="19"/>
      <c r="M119" s="82"/>
      <c r="N119" s="116"/>
      <c r="O119" s="93"/>
      <c r="P119" s="18"/>
      <c r="Q119" s="20"/>
    </row>
    <row r="120" spans="1:17" s="7" customFormat="1" ht="45" customHeight="1">
      <c r="A120" s="29">
        <v>100</v>
      </c>
      <c r="B120" s="248" t="s">
        <v>21</v>
      </c>
      <c r="C120" s="134" t="s">
        <v>185</v>
      </c>
      <c r="D120" s="18">
        <v>4</v>
      </c>
      <c r="E120" s="18">
        <v>56.6</v>
      </c>
      <c r="F120" s="18">
        <v>243.367</v>
      </c>
      <c r="G120" s="19">
        <f t="shared" si="37"/>
        <v>55.97441</v>
      </c>
      <c r="H120" s="18">
        <v>14</v>
      </c>
      <c r="I120" s="18">
        <v>14</v>
      </c>
      <c r="J120" s="18">
        <v>7</v>
      </c>
      <c r="K120" s="18">
        <f t="shared" si="42"/>
        <v>21</v>
      </c>
      <c r="L120" s="19">
        <f t="shared" si="43"/>
        <v>3.7102473498233213</v>
      </c>
      <c r="M120" s="82">
        <f t="shared" si="38"/>
        <v>3.0918727915194344</v>
      </c>
      <c r="N120" s="116">
        <f t="shared" si="39"/>
        <v>173</v>
      </c>
      <c r="O120" s="93">
        <f t="shared" si="40"/>
        <v>25</v>
      </c>
      <c r="P120" s="18"/>
      <c r="Q120" s="20">
        <f t="shared" si="41"/>
        <v>0</v>
      </c>
    </row>
    <row r="121" spans="1:17" s="7" customFormat="1" ht="45" customHeight="1">
      <c r="A121" s="29">
        <v>101</v>
      </c>
      <c r="B121" s="248" t="s">
        <v>103</v>
      </c>
      <c r="C121" s="132" t="s">
        <v>369</v>
      </c>
      <c r="D121" s="18"/>
      <c r="E121" s="18"/>
      <c r="F121" s="18"/>
      <c r="G121" s="19">
        <f t="shared" si="37"/>
        <v>0</v>
      </c>
      <c r="H121" s="18"/>
      <c r="I121" s="18"/>
      <c r="J121" s="18"/>
      <c r="K121" s="18">
        <f t="shared" si="42"/>
        <v>0</v>
      </c>
      <c r="L121" s="19"/>
      <c r="M121" s="82"/>
      <c r="N121" s="116"/>
      <c r="O121" s="93"/>
      <c r="P121" s="18"/>
      <c r="Q121" s="20"/>
    </row>
    <row r="122" spans="1:17" s="7" customFormat="1" ht="45" customHeight="1">
      <c r="A122" s="29">
        <v>102</v>
      </c>
      <c r="B122" s="248" t="s">
        <v>104</v>
      </c>
      <c r="C122" s="93" t="s">
        <v>153</v>
      </c>
      <c r="D122" s="18">
        <v>3</v>
      </c>
      <c r="E122" s="18">
        <v>80</v>
      </c>
      <c r="F122" s="18">
        <v>255.665</v>
      </c>
      <c r="G122" s="19">
        <f t="shared" si="37"/>
        <v>58.80295</v>
      </c>
      <c r="H122" s="18">
        <v>14</v>
      </c>
      <c r="I122" s="18">
        <v>12</v>
      </c>
      <c r="J122" s="18">
        <v>0</v>
      </c>
      <c r="K122" s="18">
        <f t="shared" si="42"/>
        <v>12</v>
      </c>
      <c r="L122" s="19">
        <f t="shared" si="43"/>
        <v>1.5</v>
      </c>
      <c r="M122" s="82">
        <f t="shared" si="38"/>
        <v>1.25</v>
      </c>
      <c r="N122" s="116">
        <f t="shared" si="39"/>
        <v>73</v>
      </c>
      <c r="O122" s="93">
        <f t="shared" si="40"/>
        <v>10</v>
      </c>
      <c r="P122" s="18"/>
      <c r="Q122" s="20">
        <f t="shared" si="41"/>
        <v>0</v>
      </c>
    </row>
    <row r="123" spans="1:17" s="7" customFormat="1" ht="45" customHeight="1">
      <c r="A123" s="29">
        <v>103</v>
      </c>
      <c r="B123" s="251" t="s">
        <v>18</v>
      </c>
      <c r="C123" s="134" t="s">
        <v>144</v>
      </c>
      <c r="D123" s="18">
        <v>2</v>
      </c>
      <c r="E123" s="18">
        <v>36.1</v>
      </c>
      <c r="F123" s="18">
        <v>350</v>
      </c>
      <c r="G123" s="19">
        <f t="shared" si="37"/>
        <v>80.5</v>
      </c>
      <c r="H123" s="18">
        <v>13</v>
      </c>
      <c r="I123" s="18">
        <v>8</v>
      </c>
      <c r="J123" s="18">
        <v>0</v>
      </c>
      <c r="K123" s="18">
        <f t="shared" si="42"/>
        <v>8</v>
      </c>
      <c r="L123" s="19">
        <f t="shared" si="43"/>
        <v>2.2160664819944595</v>
      </c>
      <c r="M123" s="82">
        <f t="shared" si="38"/>
        <v>1.8467220683287164</v>
      </c>
      <c r="N123" s="116">
        <f t="shared" si="39"/>
        <v>148</v>
      </c>
      <c r="O123" s="93"/>
      <c r="P123" s="18"/>
      <c r="Q123" s="20">
        <f t="shared" si="41"/>
        <v>0</v>
      </c>
    </row>
    <row r="124" spans="1:17" s="7" customFormat="1" ht="45" customHeight="1">
      <c r="A124" s="29">
        <v>104</v>
      </c>
      <c r="B124" s="249" t="s">
        <v>105</v>
      </c>
      <c r="C124" s="134" t="s">
        <v>175</v>
      </c>
      <c r="D124" s="18">
        <v>6</v>
      </c>
      <c r="E124" s="18">
        <v>91</v>
      </c>
      <c r="F124" s="18">
        <v>5845.118</v>
      </c>
      <c r="G124" s="19">
        <f t="shared" si="37"/>
        <v>1344.37714</v>
      </c>
      <c r="H124" s="18">
        <v>23</v>
      </c>
      <c r="I124" s="18">
        <v>23</v>
      </c>
      <c r="J124" s="18">
        <v>0</v>
      </c>
      <c r="K124" s="18">
        <f t="shared" si="42"/>
        <v>23</v>
      </c>
      <c r="L124" s="19">
        <f t="shared" si="43"/>
        <v>2.5274725274725274</v>
      </c>
      <c r="M124" s="82">
        <f t="shared" si="38"/>
        <v>2.1062271062271063</v>
      </c>
      <c r="N124" s="116">
        <f>ROUNDDOWN(M124*G124,0)</f>
        <v>2831</v>
      </c>
      <c r="O124" s="93">
        <f t="shared" si="40"/>
        <v>424</v>
      </c>
      <c r="P124" s="18"/>
      <c r="Q124" s="20">
        <f t="shared" si="41"/>
        <v>0</v>
      </c>
    </row>
    <row r="125" spans="1:17" s="7" customFormat="1" ht="45" customHeight="1">
      <c r="A125" s="29">
        <v>105</v>
      </c>
      <c r="B125" s="249" t="s">
        <v>234</v>
      </c>
      <c r="C125" s="132" t="s">
        <v>369</v>
      </c>
      <c r="D125" s="18"/>
      <c r="E125" s="18"/>
      <c r="F125" s="18"/>
      <c r="G125" s="19"/>
      <c r="H125" s="18"/>
      <c r="I125" s="18"/>
      <c r="J125" s="18"/>
      <c r="K125" s="18"/>
      <c r="L125" s="19"/>
      <c r="M125" s="82"/>
      <c r="N125" s="116"/>
      <c r="O125" s="93">
        <f t="shared" si="40"/>
        <v>0</v>
      </c>
      <c r="P125" s="18"/>
      <c r="Q125" s="20"/>
    </row>
    <row r="126" spans="1:17" s="7" customFormat="1" ht="45" customHeight="1">
      <c r="A126" s="29">
        <v>106</v>
      </c>
      <c r="B126" s="248" t="s">
        <v>102</v>
      </c>
      <c r="C126" s="136">
        <v>42929</v>
      </c>
      <c r="D126" s="238">
        <v>1</v>
      </c>
      <c r="E126" s="29">
        <v>25</v>
      </c>
      <c r="F126" s="18">
        <v>114.4</v>
      </c>
      <c r="G126" s="19">
        <f t="shared" si="37"/>
        <v>26.312</v>
      </c>
      <c r="H126" s="29">
        <v>1</v>
      </c>
      <c r="I126" s="29">
        <v>1</v>
      </c>
      <c r="J126" s="29">
        <v>3</v>
      </c>
      <c r="K126" s="18">
        <f t="shared" si="42"/>
        <v>4</v>
      </c>
      <c r="L126" s="19">
        <f t="shared" si="43"/>
        <v>1.6</v>
      </c>
      <c r="M126" s="82">
        <f t="shared" si="38"/>
        <v>1.3333333333333335</v>
      </c>
      <c r="N126" s="116">
        <f>ROUNDDOWN(M126*G126,0)</f>
        <v>35</v>
      </c>
      <c r="O126" s="93">
        <f t="shared" si="40"/>
        <v>5</v>
      </c>
      <c r="P126" s="18"/>
      <c r="Q126" s="20">
        <f t="shared" si="41"/>
        <v>0</v>
      </c>
    </row>
    <row r="127" spans="1:17" s="7" customFormat="1" ht="45" customHeight="1">
      <c r="A127" s="29">
        <v>107</v>
      </c>
      <c r="B127" s="248" t="s">
        <v>125</v>
      </c>
      <c r="C127" s="136" t="s">
        <v>139</v>
      </c>
      <c r="D127" s="18">
        <v>2</v>
      </c>
      <c r="E127" s="18">
        <v>44</v>
      </c>
      <c r="F127" s="18">
        <v>117.21</v>
      </c>
      <c r="G127" s="19">
        <f t="shared" si="37"/>
        <v>26.9583</v>
      </c>
      <c r="H127" s="18">
        <v>0</v>
      </c>
      <c r="I127" s="18">
        <v>0</v>
      </c>
      <c r="J127" s="18">
        <v>6</v>
      </c>
      <c r="K127" s="18">
        <f t="shared" si="42"/>
        <v>6</v>
      </c>
      <c r="L127" s="19">
        <f t="shared" si="43"/>
        <v>1.3636363636363635</v>
      </c>
      <c r="M127" s="82">
        <f t="shared" si="38"/>
        <v>1.1363636363636362</v>
      </c>
      <c r="N127" s="116">
        <f>ROUNDDOWN(M127*G127,0)</f>
        <v>30</v>
      </c>
      <c r="O127" s="93">
        <f t="shared" si="40"/>
        <v>4</v>
      </c>
      <c r="P127" s="18"/>
      <c r="Q127" s="20">
        <f t="shared" si="41"/>
        <v>0</v>
      </c>
    </row>
    <row r="128" spans="1:17" s="7" customFormat="1" ht="45" customHeight="1" thickBot="1">
      <c r="A128" s="112">
        <v>108</v>
      </c>
      <c r="B128" s="257" t="s">
        <v>107</v>
      </c>
      <c r="C128" s="239" t="s">
        <v>197</v>
      </c>
      <c r="D128" s="112">
        <v>2</v>
      </c>
      <c r="E128" s="112">
        <v>60</v>
      </c>
      <c r="F128" s="112">
        <v>397.07</v>
      </c>
      <c r="G128" s="71">
        <f t="shared" si="37"/>
        <v>91.3261</v>
      </c>
      <c r="H128" s="112">
        <v>4</v>
      </c>
      <c r="I128" s="112">
        <v>4</v>
      </c>
      <c r="J128" s="112">
        <v>6</v>
      </c>
      <c r="K128" s="58">
        <f t="shared" si="42"/>
        <v>10</v>
      </c>
      <c r="L128" s="71">
        <f t="shared" si="43"/>
        <v>1.6666666666666667</v>
      </c>
      <c r="M128" s="115">
        <f t="shared" si="38"/>
        <v>1.388888888888889</v>
      </c>
      <c r="N128" s="116">
        <f>ROUNDDOWN(M128*G128,0)</f>
        <v>126</v>
      </c>
      <c r="O128" s="117">
        <f t="shared" si="40"/>
        <v>18</v>
      </c>
      <c r="P128" s="112"/>
      <c r="Q128" s="118">
        <f t="shared" si="41"/>
        <v>0</v>
      </c>
    </row>
    <row r="129" spans="1:17" s="7" customFormat="1" ht="45" customHeight="1" thickBot="1">
      <c r="A129" s="317"/>
      <c r="B129" s="262" t="s">
        <v>89</v>
      </c>
      <c r="C129" s="235"/>
      <c r="D129" s="232">
        <f aca="true" t="shared" si="44" ref="D129:K129">SUM(D112:D128)</f>
        <v>48</v>
      </c>
      <c r="E129" s="232">
        <f t="shared" si="44"/>
        <v>807.6</v>
      </c>
      <c r="F129" s="232">
        <f t="shared" si="44"/>
        <v>9155.533</v>
      </c>
      <c r="G129" s="232">
        <f t="shared" si="44"/>
        <v>2105.77259</v>
      </c>
      <c r="H129" s="232">
        <f t="shared" si="44"/>
        <v>166</v>
      </c>
      <c r="I129" s="232">
        <f t="shared" si="44"/>
        <v>129</v>
      </c>
      <c r="J129" s="232">
        <f t="shared" si="44"/>
        <v>48</v>
      </c>
      <c r="K129" s="232">
        <f t="shared" si="44"/>
        <v>177</v>
      </c>
      <c r="L129" s="263">
        <f>K129*10/E129</f>
        <v>2.191679049034175</v>
      </c>
      <c r="M129" s="264">
        <f>AVERAGE(M112:M128)</f>
        <v>1.9369799928407385</v>
      </c>
      <c r="N129" s="265">
        <f>SUM(N112:N128)</f>
        <v>4482</v>
      </c>
      <c r="O129" s="301">
        <f>SUM(O112:O128)</f>
        <v>642</v>
      </c>
      <c r="P129" s="298">
        <f>SUM(P112:P128)</f>
        <v>0</v>
      </c>
      <c r="Q129" s="299">
        <f>SUM(Q112:Q128)</f>
        <v>0</v>
      </c>
    </row>
    <row r="130" spans="1:17" s="15" customFormat="1" ht="45" customHeight="1" thickBot="1">
      <c r="A130" s="312"/>
      <c r="B130" s="303" t="s">
        <v>126</v>
      </c>
      <c r="C130" s="304"/>
      <c r="D130" s="305">
        <f aca="true" t="shared" si="45" ref="D130:K130">D129+D110+D102+D97+D81+D68+D54+D50</f>
        <v>256</v>
      </c>
      <c r="E130" s="305">
        <f t="shared" si="45"/>
        <v>3649.84</v>
      </c>
      <c r="F130" s="305">
        <f t="shared" si="45"/>
        <v>36253.1851</v>
      </c>
      <c r="G130" s="305">
        <f t="shared" si="45"/>
        <v>8338.232573000001</v>
      </c>
      <c r="H130" s="305">
        <f t="shared" si="45"/>
        <v>689</v>
      </c>
      <c r="I130" s="305">
        <f t="shared" si="45"/>
        <v>525</v>
      </c>
      <c r="J130" s="305">
        <f t="shared" si="45"/>
        <v>220</v>
      </c>
      <c r="K130" s="305">
        <f t="shared" si="45"/>
        <v>744</v>
      </c>
      <c r="L130" s="306">
        <f>K130*10/E130</f>
        <v>2.038445520899546</v>
      </c>
      <c r="M130" s="307">
        <f>L130*$S$15</f>
        <v>1.6987046007496218</v>
      </c>
      <c r="N130" s="311">
        <f>N129+N110+N102+N97+N81+N54+N68+N50</f>
        <v>12973</v>
      </c>
      <c r="O130" s="308">
        <f>O129+O110+O102+O97+O81+O68+O54+O50</f>
        <v>1802</v>
      </c>
      <c r="P130" s="309">
        <f>P129+P110+P102+P97+P81+P68+P54+P50</f>
        <v>0</v>
      </c>
      <c r="Q130" s="310">
        <f>Q129+Q110+Q102+Q97+Q81+Q68+Q54+Q50</f>
        <v>0</v>
      </c>
    </row>
    <row r="131" spans="1:17" s="15" customFormat="1" ht="45" customHeight="1" thickBot="1">
      <c r="A131" s="313"/>
      <c r="B131" s="260" t="s">
        <v>19</v>
      </c>
      <c r="C131" s="236"/>
      <c r="D131" s="233">
        <f>D130+D111+D103+D98+D82+D69+D55+D51</f>
        <v>256</v>
      </c>
      <c r="E131" s="233">
        <f>E130</f>
        <v>3649.84</v>
      </c>
      <c r="F131" s="233">
        <v>46246</v>
      </c>
      <c r="G131" s="214">
        <f>F131*$T$15</f>
        <v>10636.58</v>
      </c>
      <c r="H131" s="233">
        <f>H130</f>
        <v>689</v>
      </c>
      <c r="I131" s="233">
        <f>I130</f>
        <v>525</v>
      </c>
      <c r="J131" s="233">
        <f>J130</f>
        <v>220</v>
      </c>
      <c r="K131" s="233">
        <f>K130</f>
        <v>744</v>
      </c>
      <c r="L131" s="214">
        <f>K130*10/E131</f>
        <v>2.038445520899546</v>
      </c>
      <c r="M131" s="261">
        <f>L131*$S$15</f>
        <v>1.6987046007496218</v>
      </c>
      <c r="N131" s="216">
        <f>N130+N111+N103+N98+N82+N55+N69+N51</f>
        <v>12973</v>
      </c>
      <c r="O131" s="217">
        <f>O130</f>
        <v>1802</v>
      </c>
      <c r="P131" s="218">
        <f>P130</f>
        <v>0</v>
      </c>
      <c r="Q131" s="219">
        <f>Q130</f>
        <v>0</v>
      </c>
    </row>
    <row r="132" spans="1:17" s="7" customFormat="1" ht="15.75">
      <c r="A132" s="47"/>
      <c r="B132" s="5"/>
      <c r="C132" s="2"/>
      <c r="D132" s="2"/>
      <c r="E132" s="2"/>
      <c r="F132" s="2"/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8.75">
      <c r="B133" s="8"/>
      <c r="C133" s="8"/>
      <c r="D133" s="8"/>
      <c r="E133" s="8"/>
      <c r="F133" s="8"/>
      <c r="G133" s="12"/>
      <c r="H133" s="8"/>
      <c r="I133" s="8"/>
      <c r="J133" s="8"/>
      <c r="K133" s="8"/>
      <c r="L133" s="8"/>
      <c r="M133" s="8"/>
      <c r="N133" s="8"/>
      <c r="O133" s="8"/>
      <c r="P133" s="2"/>
      <c r="Q133" s="2"/>
    </row>
    <row r="134" spans="2:17" ht="15.75">
      <c r="B134" s="2"/>
      <c r="C134" s="2"/>
      <c r="D134" s="2"/>
      <c r="E134" s="2"/>
      <c r="F134" s="2"/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5.75">
      <c r="B135" s="2"/>
      <c r="C135" s="2"/>
      <c r="D135" s="2"/>
      <c r="E135" s="2"/>
      <c r="F135" s="2"/>
      <c r="G135" s="11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15.75">
      <c r="B136" s="2"/>
      <c r="C136" s="2"/>
      <c r="D136" s="2"/>
      <c r="E136" s="2"/>
      <c r="F136" s="2"/>
      <c r="G136" s="11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5.75">
      <c r="B137" s="2"/>
      <c r="C137" s="2"/>
      <c r="D137" s="2"/>
      <c r="E137" s="2"/>
      <c r="F137" s="2"/>
      <c r="G137" s="11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5.75">
      <c r="B138" s="2"/>
      <c r="C138" s="2"/>
      <c r="D138" s="2"/>
      <c r="E138" s="2"/>
      <c r="F138" s="2"/>
      <c r="G138" s="11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5.75">
      <c r="B139" s="2"/>
      <c r="C139" s="2"/>
      <c r="D139" s="2"/>
      <c r="E139" s="2"/>
      <c r="F139" s="2"/>
      <c r="G139" s="11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5.75">
      <c r="B140" s="2"/>
      <c r="C140" s="2"/>
      <c r="D140" s="2"/>
      <c r="E140" s="2"/>
      <c r="F140" s="2"/>
      <c r="G140" s="11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5.75">
      <c r="B141" s="2"/>
      <c r="C141" s="2"/>
      <c r="D141" s="2"/>
      <c r="E141" s="2"/>
      <c r="F141" s="2"/>
      <c r="G141" s="11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5.75">
      <c r="B142" s="2"/>
      <c r="C142" s="2"/>
      <c r="D142" s="2"/>
      <c r="E142" s="2"/>
      <c r="F142" s="2"/>
      <c r="G142" s="11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5.75">
      <c r="B143" s="2"/>
      <c r="C143" s="2"/>
      <c r="D143" s="2"/>
      <c r="E143" s="2"/>
      <c r="F143" s="2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5.75">
      <c r="B144" s="2"/>
      <c r="C144" s="2"/>
      <c r="D144" s="2"/>
      <c r="E144" s="2"/>
      <c r="F144" s="2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5.75">
      <c r="B145" s="2"/>
      <c r="C145" s="2"/>
      <c r="D145" s="2"/>
      <c r="E145" s="2"/>
      <c r="F145" s="2"/>
      <c r="G145" s="11"/>
      <c r="H145" s="2"/>
      <c r="I145" s="2"/>
      <c r="J145" s="2"/>
      <c r="K145" s="2"/>
      <c r="L145" s="2"/>
      <c r="M145" s="2"/>
      <c r="N145" s="2"/>
      <c r="O145" s="3"/>
      <c r="P145" s="2"/>
      <c r="Q145" s="2"/>
    </row>
    <row r="146" spans="2:17" ht="15.75">
      <c r="B146" s="2"/>
      <c r="C146" s="2"/>
      <c r="D146" s="2"/>
      <c r="E146" s="2"/>
      <c r="F146" s="2"/>
      <c r="G146" s="11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5.75">
      <c r="B147" s="2"/>
      <c r="C147" s="2"/>
      <c r="D147" s="2"/>
      <c r="E147" s="2"/>
      <c r="F147" s="2"/>
      <c r="G147" s="11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5.75">
      <c r="B148" s="2"/>
      <c r="C148" s="2"/>
      <c r="D148" s="2"/>
      <c r="E148" s="2"/>
      <c r="F148" s="2"/>
      <c r="G148" s="11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5.75">
      <c r="B149" s="2"/>
      <c r="C149" s="2"/>
      <c r="D149" s="2"/>
      <c r="E149" s="2"/>
      <c r="F149" s="2"/>
      <c r="G149" s="11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5.75">
      <c r="B150" s="2"/>
      <c r="C150" s="2"/>
      <c r="D150" s="2"/>
      <c r="E150" s="2"/>
      <c r="F150" s="2"/>
      <c r="G150" s="11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5.75">
      <c r="B151" s="2"/>
      <c r="C151" s="2"/>
      <c r="D151" s="2"/>
      <c r="E151" s="2"/>
      <c r="F151" s="2"/>
      <c r="G151" s="11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5.75">
      <c r="B152" s="2"/>
      <c r="C152" s="2"/>
      <c r="D152" s="2"/>
      <c r="E152" s="2"/>
      <c r="F152" s="2"/>
      <c r="G152" s="11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5.75">
      <c r="B153" s="2"/>
      <c r="C153" s="2"/>
      <c r="D153" s="2"/>
      <c r="E153" s="2"/>
      <c r="F153" s="2"/>
      <c r="G153" s="11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5.75">
      <c r="B154" s="2"/>
      <c r="C154" s="2"/>
      <c r="D154" s="2"/>
      <c r="E154" s="2"/>
      <c r="F154" s="2"/>
      <c r="G154" s="11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5.75">
      <c r="B155" s="2"/>
      <c r="C155" s="2"/>
      <c r="D155" s="2"/>
      <c r="E155" s="2"/>
      <c r="F155" s="2"/>
      <c r="G155" s="11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5.75">
      <c r="B156" s="2"/>
      <c r="C156" s="2"/>
      <c r="D156" s="2"/>
      <c r="E156" s="2"/>
      <c r="F156" s="2"/>
      <c r="G156" s="11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5.75">
      <c r="B157" s="2"/>
      <c r="C157" s="2"/>
      <c r="D157" s="2"/>
      <c r="E157" s="2"/>
      <c r="F157" s="2"/>
      <c r="G157" s="11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5.75">
      <c r="B158" s="2"/>
      <c r="C158" s="2"/>
      <c r="D158" s="2"/>
      <c r="E158" s="2"/>
      <c r="F158" s="2"/>
      <c r="G158" s="11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5.75">
      <c r="B159" s="2"/>
      <c r="C159" s="2"/>
      <c r="D159" s="2"/>
      <c r="E159" s="2"/>
      <c r="F159" s="2"/>
      <c r="G159" s="11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5.75">
      <c r="B160" s="2"/>
      <c r="C160" s="2"/>
      <c r="D160" s="2"/>
      <c r="E160" s="2"/>
      <c r="F160" s="2"/>
      <c r="G160" s="11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5.75">
      <c r="B161" s="2"/>
      <c r="C161" s="2"/>
      <c r="D161" s="2"/>
      <c r="E161" s="2"/>
      <c r="F161" s="2"/>
      <c r="G161" s="11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5.75">
      <c r="B162" s="2"/>
      <c r="C162" s="2"/>
      <c r="D162" s="2"/>
      <c r="E162" s="2"/>
      <c r="F162" s="2"/>
      <c r="G162" s="11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5.75">
      <c r="B163" s="2"/>
      <c r="C163" s="2"/>
      <c r="D163" s="2"/>
      <c r="E163" s="2"/>
      <c r="F163" s="2"/>
      <c r="G163" s="11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5.75">
      <c r="B164" s="2"/>
      <c r="C164" s="2"/>
      <c r="D164" s="2"/>
      <c r="E164" s="2"/>
      <c r="F164" s="2"/>
      <c r="G164" s="11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5.75">
      <c r="B165" s="2"/>
      <c r="C165" s="2"/>
      <c r="D165" s="2"/>
      <c r="E165" s="2"/>
      <c r="F165" s="2"/>
      <c r="G165" s="11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5.75">
      <c r="B166" s="2"/>
      <c r="C166" s="2"/>
      <c r="D166" s="2"/>
      <c r="E166" s="2"/>
      <c r="F166" s="2"/>
      <c r="G166" s="11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5.75">
      <c r="B167" s="2"/>
      <c r="C167" s="2"/>
      <c r="D167" s="2"/>
      <c r="E167" s="2"/>
      <c r="F167" s="2"/>
      <c r="G167" s="11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5.75">
      <c r="B168" s="2"/>
      <c r="C168" s="2"/>
      <c r="D168" s="2"/>
      <c r="E168" s="2"/>
      <c r="F168" s="2"/>
      <c r="G168" s="11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5.75">
      <c r="B169" s="2"/>
      <c r="C169" s="2"/>
      <c r="D169" s="2"/>
      <c r="E169" s="2"/>
      <c r="F169" s="2"/>
      <c r="G169" s="11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5.75">
      <c r="B170" s="2"/>
      <c r="C170" s="2"/>
      <c r="D170" s="2"/>
      <c r="E170" s="2"/>
      <c r="F170" s="2"/>
      <c r="G170" s="11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5.75">
      <c r="B171" s="2"/>
      <c r="C171" s="4"/>
      <c r="D171" s="2"/>
      <c r="E171" s="2"/>
      <c r="F171" s="2"/>
      <c r="G171" s="11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5.75">
      <c r="B172" s="2"/>
      <c r="C172" s="2"/>
      <c r="D172" s="2"/>
      <c r="E172" s="2"/>
      <c r="F172" s="2"/>
      <c r="G172" s="11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5.75">
      <c r="B173" s="2"/>
      <c r="C173" s="2"/>
      <c r="D173" s="2"/>
      <c r="E173" s="2"/>
      <c r="F173" s="2"/>
      <c r="G173" s="11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15.75">
      <c r="B174" s="2"/>
      <c r="C174" s="2"/>
      <c r="D174" s="2"/>
      <c r="E174" s="2"/>
      <c r="F174" s="2"/>
      <c r="G174" s="11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15.75">
      <c r="B175" s="2"/>
      <c r="C175" s="2"/>
      <c r="D175" s="2"/>
      <c r="E175" s="2"/>
      <c r="F175" s="2"/>
      <c r="G175" s="11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8.75">
      <c r="B176" s="1"/>
      <c r="C176" s="1"/>
      <c r="D176" s="1"/>
      <c r="E176" s="1"/>
      <c r="F176" s="1"/>
      <c r="G176" s="10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8.75">
      <c r="B177" s="1"/>
      <c r="C177" s="1"/>
      <c r="D177" s="1"/>
      <c r="E177" s="1"/>
      <c r="F177" s="1"/>
      <c r="G177" s="10"/>
      <c r="H177" s="1"/>
      <c r="I177" s="1"/>
      <c r="J177" s="1"/>
      <c r="K177" s="1"/>
      <c r="L177" s="1"/>
      <c r="M177" s="1"/>
      <c r="N177" s="1"/>
      <c r="O177" s="1"/>
      <c r="P177" s="1"/>
      <c r="Q177" s="1"/>
    </row>
  </sheetData>
  <sheetProtection selectLockedCells="1" selectUnlockedCells="1"/>
  <mergeCells count="4">
    <mergeCell ref="A4:Q4"/>
    <mergeCell ref="A3:Q3"/>
    <mergeCell ref="A2:Q2"/>
    <mergeCell ref="A1:Q1"/>
  </mergeCells>
  <printOptions/>
  <pageMargins left="0.5511811023622047" right="0" top="0.3937007874015748" bottom="0.1968503937007874" header="0" footer="0"/>
  <pageSetup horizontalDpi="300" verticalDpi="3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7"/>
  <sheetViews>
    <sheetView zoomScale="70" zoomScaleNormal="70" zoomScaleSheetLayoutView="80" zoomScalePageLayoutView="0" workbookViewId="0" topLeftCell="A1">
      <pane xSplit="2" ySplit="5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1" sqref="A11:IV13"/>
    </sheetView>
  </sheetViews>
  <sheetFormatPr defaultColWidth="12" defaultRowHeight="12.75"/>
  <cols>
    <col min="1" max="1" width="9.83203125" style="226" customWidth="1"/>
    <col min="2" max="2" width="60.83203125" style="46" customWidth="1"/>
    <col min="3" max="3" width="36.83203125" style="46" customWidth="1"/>
    <col min="4" max="4" width="18.83203125" style="46" customWidth="1"/>
    <col min="5" max="5" width="23.83203125" style="46" customWidth="1"/>
    <col min="6" max="6" width="20.83203125" style="46" customWidth="1"/>
    <col min="7" max="7" width="21.83203125" style="47" customWidth="1"/>
    <col min="8" max="9" width="15.83203125" style="46" customWidth="1"/>
    <col min="10" max="10" width="18.83203125" style="46" customWidth="1"/>
    <col min="11" max="11" width="19.83203125" style="46" customWidth="1"/>
    <col min="12" max="12" width="22.83203125" style="46" customWidth="1"/>
    <col min="13" max="14" width="15.83203125" style="46" customWidth="1"/>
    <col min="15" max="15" width="20.83203125" style="46" customWidth="1"/>
    <col min="16" max="16" width="15.83203125" style="46" customWidth="1"/>
    <col min="17" max="17" width="19.83203125" style="46" customWidth="1"/>
    <col min="18" max="18" width="23.83203125" style="46" customWidth="1"/>
    <col min="19" max="20" width="9.33203125" style="46" bestFit="1" customWidth="1"/>
    <col min="21" max="22" width="12" style="46" customWidth="1"/>
    <col min="23" max="26" width="0" style="46" hidden="1" customWidth="1"/>
    <col min="27" max="16384" width="12" style="46" customWidth="1"/>
  </cols>
  <sheetData>
    <row r="1" spans="1:18" ht="39.75" customHeight="1">
      <c r="A1" s="462" t="s">
        <v>275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3"/>
    </row>
    <row r="2" spans="1:18" ht="49.5" customHeight="1">
      <c r="A2" s="460" t="s">
        <v>443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1"/>
    </row>
    <row r="3" spans="1:18" ht="39.75" customHeight="1">
      <c r="A3" s="458" t="s">
        <v>284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9"/>
    </row>
    <row r="4" spans="1:18" ht="39.75" customHeight="1" thickBot="1">
      <c r="A4" s="456" t="s">
        <v>286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7"/>
    </row>
    <row r="5" spans="1:18" ht="150" customHeight="1" thickBot="1">
      <c r="A5" s="121" t="s">
        <v>283</v>
      </c>
      <c r="B5" s="384" t="s">
        <v>0</v>
      </c>
      <c r="C5" s="87" t="s">
        <v>1</v>
      </c>
      <c r="D5" s="57" t="s">
        <v>2</v>
      </c>
      <c r="E5" s="57" t="s">
        <v>447</v>
      </c>
      <c r="F5" s="57" t="s">
        <v>271</v>
      </c>
      <c r="G5" s="58" t="s">
        <v>276</v>
      </c>
      <c r="H5" s="57" t="s">
        <v>3</v>
      </c>
      <c r="I5" s="57" t="s">
        <v>4</v>
      </c>
      <c r="J5" s="57" t="s">
        <v>5</v>
      </c>
      <c r="K5" s="57" t="s">
        <v>20</v>
      </c>
      <c r="L5" s="57" t="s">
        <v>6</v>
      </c>
      <c r="M5" s="57" t="s">
        <v>272</v>
      </c>
      <c r="N5" s="75" t="s">
        <v>277</v>
      </c>
      <c r="O5" s="100" t="s">
        <v>7</v>
      </c>
      <c r="P5" s="87" t="s">
        <v>8</v>
      </c>
      <c r="Q5" s="57" t="s">
        <v>446</v>
      </c>
      <c r="R5" s="57" t="s">
        <v>448</v>
      </c>
    </row>
    <row r="6" spans="1:21" ht="45" customHeight="1" thickBot="1">
      <c r="A6" s="193"/>
      <c r="B6" s="105" t="s">
        <v>450</v>
      </c>
      <c r="C6" s="88"/>
      <c r="D6" s="63"/>
      <c r="E6" s="63"/>
      <c r="F6" s="63"/>
      <c r="G6" s="63"/>
      <c r="H6" s="63"/>
      <c r="I6" s="63"/>
      <c r="J6" s="63"/>
      <c r="K6" s="63"/>
      <c r="L6" s="63"/>
      <c r="M6" s="63"/>
      <c r="N6" s="76"/>
      <c r="O6" s="101"/>
      <c r="P6" s="88"/>
      <c r="Q6" s="63"/>
      <c r="R6" s="64"/>
      <c r="T6" s="40"/>
      <c r="U6" s="40"/>
    </row>
    <row r="7" spans="1:18" s="47" customFormat="1" ht="45" customHeight="1">
      <c r="A7" s="65">
        <v>1</v>
      </c>
      <c r="B7" s="379" t="s">
        <v>338</v>
      </c>
      <c r="C7" s="161" t="s">
        <v>219</v>
      </c>
      <c r="D7" s="66">
        <v>7</v>
      </c>
      <c r="E7" s="66">
        <v>81</v>
      </c>
      <c r="F7" s="66">
        <v>648.017</v>
      </c>
      <c r="G7" s="60">
        <f>F7*$U$15</f>
        <v>149.04391</v>
      </c>
      <c r="H7" s="66">
        <v>10</v>
      </c>
      <c r="I7" s="66">
        <v>10</v>
      </c>
      <c r="J7" s="66">
        <v>6</v>
      </c>
      <c r="K7" s="66">
        <v>16</v>
      </c>
      <c r="L7" s="60">
        <f aca="true" t="shared" si="0" ref="L7:L45">K7*10/E7</f>
        <v>1.9753086419753085</v>
      </c>
      <c r="M7" s="60">
        <f>O7/F7</f>
        <v>0.37807650107944696</v>
      </c>
      <c r="N7" s="81">
        <f>L7*$T$15</f>
        <v>1.646090534979424</v>
      </c>
      <c r="O7" s="106">
        <f>ROUNDDOWN(N7*G7,0)</f>
        <v>245</v>
      </c>
      <c r="P7" s="92">
        <f aca="true" t="shared" si="1" ref="P7:P37">ROUNDDOWN(IF(O7&lt;$T$6,"0",O7*15/100),0)</f>
        <v>36</v>
      </c>
      <c r="Q7" s="66">
        <v>46</v>
      </c>
      <c r="R7" s="67">
        <f>ROUNDDOWN(IF(Q7&lt;P7,Q7,P7),0)</f>
        <v>36</v>
      </c>
    </row>
    <row r="8" spans="1:18" s="47" customFormat="1" ht="45" customHeight="1">
      <c r="A8" s="29">
        <v>2</v>
      </c>
      <c r="B8" s="143" t="s">
        <v>339</v>
      </c>
      <c r="C8" s="134" t="s">
        <v>220</v>
      </c>
      <c r="D8" s="18">
        <v>5</v>
      </c>
      <c r="E8" s="18">
        <v>55</v>
      </c>
      <c r="F8" s="18">
        <v>566</v>
      </c>
      <c r="G8" s="19">
        <f>F8*$U$15</f>
        <v>130.18</v>
      </c>
      <c r="H8" s="18">
        <v>5</v>
      </c>
      <c r="I8" s="18">
        <v>5</v>
      </c>
      <c r="J8" s="18">
        <v>3</v>
      </c>
      <c r="K8" s="18">
        <v>8</v>
      </c>
      <c r="L8" s="19">
        <f t="shared" si="0"/>
        <v>1.4545454545454546</v>
      </c>
      <c r="M8" s="19">
        <f aca="true" t="shared" si="2" ref="M8:M45">O8/F8</f>
        <v>0.2773851590106007</v>
      </c>
      <c r="N8" s="82">
        <f>L8*$T$15</f>
        <v>1.2121212121212122</v>
      </c>
      <c r="O8" s="107">
        <f>ROUNDDOWN(N8*G8,0)</f>
        <v>157</v>
      </c>
      <c r="P8" s="93">
        <f t="shared" si="1"/>
        <v>23</v>
      </c>
      <c r="Q8" s="18">
        <v>28</v>
      </c>
      <c r="R8" s="20">
        <f>ROUNDDOWN(IF(Q8&lt;P8,Q8,P8),0)</f>
        <v>23</v>
      </c>
    </row>
    <row r="9" spans="1:18" s="47" customFormat="1" ht="45" customHeight="1">
      <c r="A9" s="29">
        <v>3</v>
      </c>
      <c r="B9" s="143" t="s">
        <v>340</v>
      </c>
      <c r="C9" s="132" t="s">
        <v>282</v>
      </c>
      <c r="D9" s="18"/>
      <c r="E9" s="18"/>
      <c r="F9" s="18"/>
      <c r="G9" s="19"/>
      <c r="H9" s="18"/>
      <c r="I9" s="18"/>
      <c r="J9" s="18"/>
      <c r="K9" s="18"/>
      <c r="L9" s="19"/>
      <c r="M9" s="19"/>
      <c r="N9" s="82"/>
      <c r="O9" s="107"/>
      <c r="P9" s="93"/>
      <c r="Q9" s="18">
        <v>5</v>
      </c>
      <c r="R9" s="20">
        <v>0</v>
      </c>
    </row>
    <row r="10" spans="1:18" s="47" customFormat="1" ht="45" customHeight="1">
      <c r="A10" s="29">
        <v>4</v>
      </c>
      <c r="B10" s="379" t="s">
        <v>412</v>
      </c>
      <c r="C10" s="134" t="s">
        <v>221</v>
      </c>
      <c r="D10" s="18">
        <v>2</v>
      </c>
      <c r="E10" s="18">
        <v>17</v>
      </c>
      <c r="F10" s="18">
        <v>47.5</v>
      </c>
      <c r="G10" s="19">
        <f aca="true" t="shared" si="3" ref="G10:G21">F10*$U$15</f>
        <v>10.925</v>
      </c>
      <c r="H10" s="18">
        <v>3</v>
      </c>
      <c r="I10" s="18">
        <v>1</v>
      </c>
      <c r="J10" s="18">
        <v>3</v>
      </c>
      <c r="K10" s="18">
        <v>4</v>
      </c>
      <c r="L10" s="19">
        <f t="shared" si="0"/>
        <v>2.3529411764705883</v>
      </c>
      <c r="M10" s="19">
        <f t="shared" si="2"/>
        <v>0.4421052631578947</v>
      </c>
      <c r="N10" s="82">
        <f aca="true" t="shared" si="4" ref="N10:N21">L10*$T$15</f>
        <v>1.9607843137254903</v>
      </c>
      <c r="O10" s="107">
        <f aca="true" t="shared" si="5" ref="O10:O21">ROUNDDOWN(N10*G10,0)</f>
        <v>21</v>
      </c>
      <c r="P10" s="93">
        <f t="shared" si="1"/>
        <v>3</v>
      </c>
      <c r="Q10" s="18">
        <v>2</v>
      </c>
      <c r="R10" s="20">
        <f aca="true" t="shared" si="6" ref="R10:R20">ROUNDDOWN(IF(Q10&lt;P10,Q10,P10),0)</f>
        <v>2</v>
      </c>
    </row>
    <row r="11" spans="1:18" s="47" customFormat="1" ht="45" customHeight="1">
      <c r="A11" s="29">
        <v>5</v>
      </c>
      <c r="B11" s="143" t="s">
        <v>335</v>
      </c>
      <c r="C11" s="133" t="s">
        <v>239</v>
      </c>
      <c r="D11" s="18">
        <v>2</v>
      </c>
      <c r="E11" s="18">
        <v>19.3</v>
      </c>
      <c r="F11" s="18">
        <v>40</v>
      </c>
      <c r="G11" s="19">
        <f t="shared" si="3"/>
        <v>9.200000000000001</v>
      </c>
      <c r="H11" s="18">
        <v>2</v>
      </c>
      <c r="I11" s="18">
        <v>2</v>
      </c>
      <c r="J11" s="18">
        <v>0</v>
      </c>
      <c r="K11" s="18">
        <v>2</v>
      </c>
      <c r="L11" s="19">
        <f t="shared" si="0"/>
        <v>1.0362694300518134</v>
      </c>
      <c r="M11" s="19">
        <f t="shared" si="2"/>
        <v>0.175</v>
      </c>
      <c r="N11" s="82">
        <f>L11*$T$15</f>
        <v>0.8635578583765112</v>
      </c>
      <c r="O11" s="107">
        <f t="shared" si="5"/>
        <v>7</v>
      </c>
      <c r="P11" s="93">
        <f t="shared" si="1"/>
        <v>1</v>
      </c>
      <c r="Q11" s="18">
        <v>1</v>
      </c>
      <c r="R11" s="20">
        <f t="shared" si="6"/>
        <v>1</v>
      </c>
    </row>
    <row r="12" spans="1:18" s="47" customFormat="1" ht="45" customHeight="1">
      <c r="A12" s="29">
        <v>6</v>
      </c>
      <c r="B12" s="143" t="s">
        <v>336</v>
      </c>
      <c r="C12" s="134" t="s">
        <v>240</v>
      </c>
      <c r="D12" s="18">
        <v>2</v>
      </c>
      <c r="E12" s="18">
        <v>25.6</v>
      </c>
      <c r="F12" s="18">
        <v>85</v>
      </c>
      <c r="G12" s="19">
        <f t="shared" si="3"/>
        <v>19.55</v>
      </c>
      <c r="H12" s="18">
        <v>3</v>
      </c>
      <c r="I12" s="18">
        <v>3</v>
      </c>
      <c r="J12" s="18">
        <v>0</v>
      </c>
      <c r="K12" s="18">
        <v>3</v>
      </c>
      <c r="L12" s="19">
        <f t="shared" si="0"/>
        <v>1.171875</v>
      </c>
      <c r="M12" s="19">
        <f t="shared" si="2"/>
        <v>0.2235294117647059</v>
      </c>
      <c r="N12" s="82">
        <f t="shared" si="4"/>
        <v>0.9765625</v>
      </c>
      <c r="O12" s="107">
        <f t="shared" si="5"/>
        <v>19</v>
      </c>
      <c r="P12" s="93">
        <f t="shared" si="1"/>
        <v>2</v>
      </c>
      <c r="Q12" s="18">
        <v>2</v>
      </c>
      <c r="R12" s="20">
        <f t="shared" si="6"/>
        <v>2</v>
      </c>
    </row>
    <row r="13" spans="1:18" s="47" customFormat="1" ht="45" customHeight="1">
      <c r="A13" s="29">
        <v>7</v>
      </c>
      <c r="B13" s="143" t="s">
        <v>337</v>
      </c>
      <c r="C13" s="134" t="s">
        <v>241</v>
      </c>
      <c r="D13" s="18">
        <v>2</v>
      </c>
      <c r="E13" s="18">
        <v>21.6</v>
      </c>
      <c r="F13" s="18">
        <v>75.445</v>
      </c>
      <c r="G13" s="19">
        <f t="shared" si="3"/>
        <v>17.352349999999998</v>
      </c>
      <c r="H13" s="18">
        <v>6</v>
      </c>
      <c r="I13" s="18">
        <v>3</v>
      </c>
      <c r="J13" s="18">
        <v>0</v>
      </c>
      <c r="K13" s="18">
        <v>3</v>
      </c>
      <c r="L13" s="19">
        <f t="shared" si="0"/>
        <v>1.3888888888888888</v>
      </c>
      <c r="M13" s="19">
        <f t="shared" si="2"/>
        <v>0.26509377692358677</v>
      </c>
      <c r="N13" s="82">
        <f t="shared" si="4"/>
        <v>1.1574074074074074</v>
      </c>
      <c r="O13" s="107">
        <f t="shared" si="5"/>
        <v>20</v>
      </c>
      <c r="P13" s="93">
        <f t="shared" si="1"/>
        <v>3</v>
      </c>
      <c r="Q13" s="18">
        <v>4</v>
      </c>
      <c r="R13" s="20">
        <f t="shared" si="6"/>
        <v>3</v>
      </c>
    </row>
    <row r="14" spans="1:18" s="47" customFormat="1" ht="45" customHeight="1">
      <c r="A14" s="29">
        <v>8</v>
      </c>
      <c r="B14" s="143" t="s">
        <v>334</v>
      </c>
      <c r="C14" s="134" t="s">
        <v>264</v>
      </c>
      <c r="D14" s="18">
        <v>3</v>
      </c>
      <c r="E14" s="18">
        <v>38.2</v>
      </c>
      <c r="F14" s="18">
        <v>136</v>
      </c>
      <c r="G14" s="19">
        <f t="shared" si="3"/>
        <v>31.28</v>
      </c>
      <c r="H14" s="18">
        <v>13</v>
      </c>
      <c r="I14" s="18">
        <v>7</v>
      </c>
      <c r="J14" s="18">
        <v>4</v>
      </c>
      <c r="K14" s="18">
        <v>11</v>
      </c>
      <c r="L14" s="19">
        <f>K14*10/E14</f>
        <v>2.8795811518324603</v>
      </c>
      <c r="M14" s="19">
        <f t="shared" si="2"/>
        <v>0.5514705882352942</v>
      </c>
      <c r="N14" s="82">
        <f t="shared" si="4"/>
        <v>2.399650959860384</v>
      </c>
      <c r="O14" s="107">
        <f t="shared" si="5"/>
        <v>75</v>
      </c>
      <c r="P14" s="93">
        <f t="shared" si="1"/>
        <v>11</v>
      </c>
      <c r="Q14" s="18">
        <v>11</v>
      </c>
      <c r="R14" s="20">
        <f t="shared" si="6"/>
        <v>11</v>
      </c>
    </row>
    <row r="15" spans="1:21" s="47" customFormat="1" ht="45" customHeight="1">
      <c r="A15" s="29">
        <v>9</v>
      </c>
      <c r="B15" s="143" t="s">
        <v>333</v>
      </c>
      <c r="C15" s="134" t="s">
        <v>265</v>
      </c>
      <c r="D15" s="18">
        <v>3</v>
      </c>
      <c r="E15" s="18">
        <v>40.6</v>
      </c>
      <c r="F15" s="18">
        <v>113</v>
      </c>
      <c r="G15" s="19">
        <f t="shared" si="3"/>
        <v>25.990000000000002</v>
      </c>
      <c r="H15" s="18">
        <v>14</v>
      </c>
      <c r="I15" s="18">
        <v>8</v>
      </c>
      <c r="J15" s="18">
        <v>3</v>
      </c>
      <c r="K15" s="18">
        <v>11</v>
      </c>
      <c r="L15" s="19">
        <f t="shared" si="0"/>
        <v>2.70935960591133</v>
      </c>
      <c r="M15" s="19">
        <f t="shared" si="2"/>
        <v>0.5132743362831859</v>
      </c>
      <c r="N15" s="82">
        <f t="shared" si="4"/>
        <v>2.257799671592775</v>
      </c>
      <c r="O15" s="107">
        <f t="shared" si="5"/>
        <v>58</v>
      </c>
      <c r="P15" s="93">
        <f>ROUNDDOWN(IF(O15&lt;$T$6,"0",O15*15/100),0)</f>
        <v>8</v>
      </c>
      <c r="Q15" s="18">
        <v>8</v>
      </c>
      <c r="R15" s="20">
        <f t="shared" si="6"/>
        <v>8</v>
      </c>
      <c r="T15" s="318">
        <f>500/600</f>
        <v>0.8333333333333334</v>
      </c>
      <c r="U15" s="38">
        <v>0.23</v>
      </c>
    </row>
    <row r="16" spans="1:20" s="47" customFormat="1" ht="45" customHeight="1">
      <c r="A16" s="29">
        <v>10</v>
      </c>
      <c r="B16" s="143" t="s">
        <v>370</v>
      </c>
      <c r="C16" s="134" t="s">
        <v>239</v>
      </c>
      <c r="D16" s="18">
        <v>3</v>
      </c>
      <c r="E16" s="18">
        <v>50.2</v>
      </c>
      <c r="F16" s="18">
        <v>205.097</v>
      </c>
      <c r="G16" s="19">
        <f t="shared" si="3"/>
        <v>47.17231</v>
      </c>
      <c r="H16" s="18">
        <v>16</v>
      </c>
      <c r="I16" s="18">
        <v>12</v>
      </c>
      <c r="J16" s="18">
        <v>3</v>
      </c>
      <c r="K16" s="18">
        <v>15</v>
      </c>
      <c r="L16" s="19">
        <f t="shared" si="0"/>
        <v>2.9880478087649402</v>
      </c>
      <c r="M16" s="19">
        <f t="shared" si="2"/>
        <v>0.5704617814985105</v>
      </c>
      <c r="N16" s="82">
        <f t="shared" si="4"/>
        <v>2.49003984063745</v>
      </c>
      <c r="O16" s="107">
        <f t="shared" si="5"/>
        <v>117</v>
      </c>
      <c r="P16" s="93">
        <f>ROUNDDOWN(IF(O16&lt;$T$6,"0",O16*15/100),0)</f>
        <v>17</v>
      </c>
      <c r="Q16" s="18">
        <v>17</v>
      </c>
      <c r="R16" s="20">
        <f t="shared" si="6"/>
        <v>17</v>
      </c>
      <c r="T16" s="48"/>
    </row>
    <row r="17" spans="1:18" s="47" customFormat="1" ht="45" customHeight="1">
      <c r="A17" s="29">
        <v>11</v>
      </c>
      <c r="B17" s="143" t="s">
        <v>424</v>
      </c>
      <c r="C17" s="133">
        <v>43297</v>
      </c>
      <c r="D17" s="18">
        <v>1</v>
      </c>
      <c r="E17" s="18">
        <v>15</v>
      </c>
      <c r="F17" s="18">
        <v>116.6</v>
      </c>
      <c r="G17" s="19">
        <f t="shared" si="3"/>
        <v>26.818</v>
      </c>
      <c r="H17" s="18">
        <v>3</v>
      </c>
      <c r="I17" s="18">
        <v>2</v>
      </c>
      <c r="J17" s="18">
        <v>4</v>
      </c>
      <c r="K17" s="18">
        <v>6</v>
      </c>
      <c r="L17" s="19">
        <f t="shared" si="0"/>
        <v>4</v>
      </c>
      <c r="M17" s="19">
        <f t="shared" si="2"/>
        <v>0.7632933104631218</v>
      </c>
      <c r="N17" s="82">
        <f t="shared" si="4"/>
        <v>3.3333333333333335</v>
      </c>
      <c r="O17" s="107">
        <f t="shared" si="5"/>
        <v>89</v>
      </c>
      <c r="P17" s="93">
        <f>ROUNDDOWN(IF(O17&lt;$T$6,"0",O17*15/100),0)</f>
        <v>13</v>
      </c>
      <c r="Q17" s="18">
        <v>7</v>
      </c>
      <c r="R17" s="20">
        <f t="shared" si="6"/>
        <v>7</v>
      </c>
    </row>
    <row r="18" spans="1:18" s="47" customFormat="1" ht="45" customHeight="1">
      <c r="A18" s="29">
        <v>12</v>
      </c>
      <c r="B18" s="143" t="s">
        <v>332</v>
      </c>
      <c r="C18" s="134" t="s">
        <v>256</v>
      </c>
      <c r="D18" s="18">
        <v>4</v>
      </c>
      <c r="E18" s="18">
        <v>72</v>
      </c>
      <c r="F18" s="18">
        <v>201.063</v>
      </c>
      <c r="G18" s="19">
        <f t="shared" si="3"/>
        <v>46.24449</v>
      </c>
      <c r="H18" s="18">
        <v>17</v>
      </c>
      <c r="I18" s="18">
        <v>12</v>
      </c>
      <c r="J18" s="18">
        <v>0</v>
      </c>
      <c r="K18" s="18">
        <v>12</v>
      </c>
      <c r="L18" s="19">
        <f t="shared" si="0"/>
        <v>1.6666666666666667</v>
      </c>
      <c r="M18" s="19">
        <f t="shared" si="2"/>
        <v>0.31830819195973403</v>
      </c>
      <c r="N18" s="82">
        <f t="shared" si="4"/>
        <v>1.388888888888889</v>
      </c>
      <c r="O18" s="107">
        <f t="shared" si="5"/>
        <v>64</v>
      </c>
      <c r="P18" s="93">
        <f t="shared" si="1"/>
        <v>9</v>
      </c>
      <c r="Q18" s="18">
        <v>9</v>
      </c>
      <c r="R18" s="20">
        <f t="shared" si="6"/>
        <v>9</v>
      </c>
    </row>
    <row r="19" spans="1:18" s="47" customFormat="1" ht="45" customHeight="1">
      <c r="A19" s="29">
        <v>13</v>
      </c>
      <c r="B19" s="143" t="s">
        <v>423</v>
      </c>
      <c r="C19" s="133">
        <v>43308</v>
      </c>
      <c r="D19" s="18">
        <v>1</v>
      </c>
      <c r="E19" s="18">
        <v>13.2</v>
      </c>
      <c r="F19" s="18">
        <v>53.867</v>
      </c>
      <c r="G19" s="19">
        <f t="shared" si="3"/>
        <v>12.38941</v>
      </c>
      <c r="H19" s="18">
        <v>4</v>
      </c>
      <c r="I19" s="18">
        <v>4</v>
      </c>
      <c r="J19" s="18">
        <v>5</v>
      </c>
      <c r="K19" s="18">
        <v>9</v>
      </c>
      <c r="L19" s="19">
        <f t="shared" si="0"/>
        <v>6.818181818181818</v>
      </c>
      <c r="M19" s="19">
        <f t="shared" si="2"/>
        <v>1.2994969090537807</v>
      </c>
      <c r="N19" s="82">
        <f t="shared" si="4"/>
        <v>5.6818181818181825</v>
      </c>
      <c r="O19" s="107">
        <f t="shared" si="5"/>
        <v>70</v>
      </c>
      <c r="P19" s="93">
        <f t="shared" si="1"/>
        <v>10</v>
      </c>
      <c r="Q19" s="18">
        <v>10</v>
      </c>
      <c r="R19" s="20">
        <f t="shared" si="6"/>
        <v>10</v>
      </c>
    </row>
    <row r="20" spans="1:18" s="47" customFormat="1" ht="45" customHeight="1">
      <c r="A20" s="29">
        <v>14</v>
      </c>
      <c r="B20" s="143" t="s">
        <v>422</v>
      </c>
      <c r="C20" s="133">
        <v>43303</v>
      </c>
      <c r="D20" s="18">
        <v>1</v>
      </c>
      <c r="E20" s="18">
        <v>12</v>
      </c>
      <c r="F20" s="18">
        <v>100.78</v>
      </c>
      <c r="G20" s="19">
        <f t="shared" si="3"/>
        <v>23.1794</v>
      </c>
      <c r="H20" s="18">
        <v>4</v>
      </c>
      <c r="I20" s="18">
        <v>4</v>
      </c>
      <c r="J20" s="18">
        <v>5</v>
      </c>
      <c r="K20" s="18">
        <v>9</v>
      </c>
      <c r="L20" s="19">
        <f t="shared" si="0"/>
        <v>7.5</v>
      </c>
      <c r="M20" s="19">
        <f t="shared" si="2"/>
        <v>1.4288549315340344</v>
      </c>
      <c r="N20" s="82">
        <f t="shared" si="4"/>
        <v>6.25</v>
      </c>
      <c r="O20" s="107">
        <f t="shared" si="5"/>
        <v>144</v>
      </c>
      <c r="P20" s="93">
        <f t="shared" si="1"/>
        <v>21</v>
      </c>
      <c r="Q20" s="18">
        <v>21</v>
      </c>
      <c r="R20" s="20">
        <f t="shared" si="6"/>
        <v>21</v>
      </c>
    </row>
    <row r="21" spans="1:18" s="47" customFormat="1" ht="45" customHeight="1">
      <c r="A21" s="29">
        <v>15</v>
      </c>
      <c r="B21" s="146" t="s">
        <v>322</v>
      </c>
      <c r="C21" s="133">
        <v>43309</v>
      </c>
      <c r="D21" s="18">
        <v>1</v>
      </c>
      <c r="E21" s="18">
        <v>14.3</v>
      </c>
      <c r="F21" s="18">
        <v>34.42</v>
      </c>
      <c r="G21" s="19">
        <f t="shared" si="3"/>
        <v>7.916600000000001</v>
      </c>
      <c r="H21" s="18">
        <v>3</v>
      </c>
      <c r="I21" s="18">
        <v>3</v>
      </c>
      <c r="J21" s="18">
        <v>0</v>
      </c>
      <c r="K21" s="18">
        <v>3</v>
      </c>
      <c r="L21" s="19">
        <f t="shared" si="0"/>
        <v>2.097902097902098</v>
      </c>
      <c r="M21" s="19">
        <f t="shared" si="2"/>
        <v>0.3776873910517141</v>
      </c>
      <c r="N21" s="82">
        <f t="shared" si="4"/>
        <v>1.7482517482517483</v>
      </c>
      <c r="O21" s="107">
        <f t="shared" si="5"/>
        <v>13</v>
      </c>
      <c r="P21" s="93">
        <f t="shared" si="1"/>
        <v>1</v>
      </c>
      <c r="Q21" s="20"/>
      <c r="R21" s="20">
        <f>P21</f>
        <v>1</v>
      </c>
    </row>
    <row r="22" spans="1:18" s="47" customFormat="1" ht="45" customHeight="1">
      <c r="A22" s="29">
        <v>16</v>
      </c>
      <c r="B22" s="145" t="s">
        <v>328</v>
      </c>
      <c r="C22" s="132" t="s">
        <v>369</v>
      </c>
      <c r="D22" s="18"/>
      <c r="E22" s="18"/>
      <c r="F22" s="18"/>
      <c r="G22" s="19"/>
      <c r="H22" s="18"/>
      <c r="I22" s="18"/>
      <c r="J22" s="18"/>
      <c r="K22" s="18"/>
      <c r="L22" s="19"/>
      <c r="M22" s="19"/>
      <c r="N22" s="82"/>
      <c r="O22" s="107"/>
      <c r="P22" s="93"/>
      <c r="Q22" s="18"/>
      <c r="R22" s="20">
        <f>ROUNDDOWN(IF(Q22&lt;P22,Q22,P22),0)</f>
        <v>0</v>
      </c>
    </row>
    <row r="23" spans="1:18" s="47" customFormat="1" ht="45" customHeight="1">
      <c r="A23" s="29">
        <v>17</v>
      </c>
      <c r="B23" s="249" t="s">
        <v>455</v>
      </c>
      <c r="C23" s="132" t="s">
        <v>369</v>
      </c>
      <c r="D23" s="18"/>
      <c r="E23" s="18"/>
      <c r="F23" s="18"/>
      <c r="G23" s="19"/>
      <c r="H23" s="18"/>
      <c r="I23" s="18"/>
      <c r="J23" s="18"/>
      <c r="K23" s="18"/>
      <c r="L23" s="19"/>
      <c r="M23" s="19"/>
      <c r="N23" s="82"/>
      <c r="O23" s="107"/>
      <c r="P23" s="93"/>
      <c r="Q23" s="18"/>
      <c r="R23" s="20"/>
    </row>
    <row r="24" spans="1:18" s="47" customFormat="1" ht="45" customHeight="1">
      <c r="A24" s="29">
        <v>18</v>
      </c>
      <c r="B24" s="249" t="s">
        <v>454</v>
      </c>
      <c r="C24" s="134" t="s">
        <v>267</v>
      </c>
      <c r="D24" s="18">
        <v>4</v>
      </c>
      <c r="E24" s="18">
        <v>68.6</v>
      </c>
      <c r="F24" s="18">
        <v>211.5</v>
      </c>
      <c r="G24" s="19">
        <f aca="true" t="shared" si="7" ref="G24:G29">F24*$U$15</f>
        <v>48.645</v>
      </c>
      <c r="H24" s="18">
        <v>9</v>
      </c>
      <c r="I24" s="18">
        <v>9</v>
      </c>
      <c r="J24" s="18">
        <v>7</v>
      </c>
      <c r="K24" s="18">
        <v>16</v>
      </c>
      <c r="L24" s="19">
        <f t="shared" si="0"/>
        <v>2.3323615160349855</v>
      </c>
      <c r="M24" s="19">
        <f t="shared" si="2"/>
        <v>0.4444444444444444</v>
      </c>
      <c r="N24" s="82">
        <f aca="true" t="shared" si="8" ref="N24:N29">L24*$T$15</f>
        <v>1.9436345966958213</v>
      </c>
      <c r="O24" s="107">
        <f aca="true" t="shared" si="9" ref="O24:O29">ROUNDDOWN(N24*G24,0)</f>
        <v>94</v>
      </c>
      <c r="P24" s="93">
        <f t="shared" si="1"/>
        <v>14</v>
      </c>
      <c r="Q24" s="20"/>
      <c r="R24" s="20">
        <f>P24</f>
        <v>14</v>
      </c>
    </row>
    <row r="25" spans="1:18" s="47" customFormat="1" ht="45" customHeight="1">
      <c r="A25" s="29">
        <v>19</v>
      </c>
      <c r="B25" s="143" t="s">
        <v>327</v>
      </c>
      <c r="C25" s="134" t="s">
        <v>250</v>
      </c>
      <c r="D25" s="18">
        <v>3</v>
      </c>
      <c r="E25" s="18">
        <v>30</v>
      </c>
      <c r="F25" s="18">
        <v>240.043</v>
      </c>
      <c r="G25" s="19">
        <f t="shared" si="7"/>
        <v>55.20989</v>
      </c>
      <c r="H25" s="18">
        <v>11</v>
      </c>
      <c r="I25" s="18">
        <v>9</v>
      </c>
      <c r="J25" s="18">
        <v>2</v>
      </c>
      <c r="K25" s="18">
        <v>11</v>
      </c>
      <c r="L25" s="19">
        <f t="shared" si="0"/>
        <v>3.6666666666666665</v>
      </c>
      <c r="M25" s="19">
        <f t="shared" si="2"/>
        <v>0.6998746057997942</v>
      </c>
      <c r="N25" s="82">
        <f t="shared" si="8"/>
        <v>3.0555555555555554</v>
      </c>
      <c r="O25" s="107">
        <f t="shared" si="9"/>
        <v>168</v>
      </c>
      <c r="P25" s="93">
        <f t="shared" si="1"/>
        <v>25</v>
      </c>
      <c r="Q25" s="18">
        <v>20</v>
      </c>
      <c r="R25" s="20">
        <f aca="true" t="shared" si="10" ref="R25:R31">ROUNDDOWN(IF(Q25&lt;P25,Q25,P25),0)</f>
        <v>20</v>
      </c>
    </row>
    <row r="26" spans="1:18" s="47" customFormat="1" ht="45" customHeight="1">
      <c r="A26" s="29">
        <v>20</v>
      </c>
      <c r="B26" s="143" t="s">
        <v>341</v>
      </c>
      <c r="C26" s="134" t="s">
        <v>278</v>
      </c>
      <c r="D26" s="18">
        <v>3</v>
      </c>
      <c r="E26" s="18">
        <v>30</v>
      </c>
      <c r="F26" s="18">
        <v>11.59</v>
      </c>
      <c r="G26" s="19">
        <v>5.5</v>
      </c>
      <c r="H26" s="18">
        <v>9</v>
      </c>
      <c r="I26" s="18">
        <v>9</v>
      </c>
      <c r="J26" s="18">
        <v>17</v>
      </c>
      <c r="K26" s="18">
        <v>26</v>
      </c>
      <c r="L26" s="19">
        <f t="shared" si="0"/>
        <v>8.666666666666666</v>
      </c>
      <c r="M26" s="19">
        <f t="shared" si="2"/>
        <v>3.364969801553063</v>
      </c>
      <c r="N26" s="82">
        <f t="shared" si="8"/>
        <v>7.222222222222222</v>
      </c>
      <c r="O26" s="107">
        <f t="shared" si="9"/>
        <v>39</v>
      </c>
      <c r="P26" s="93">
        <f t="shared" si="1"/>
        <v>5</v>
      </c>
      <c r="Q26" s="18">
        <v>5</v>
      </c>
      <c r="R26" s="20">
        <f t="shared" si="10"/>
        <v>5</v>
      </c>
    </row>
    <row r="27" spans="1:18" s="47" customFormat="1" ht="45" customHeight="1">
      <c r="A27" s="29">
        <v>21</v>
      </c>
      <c r="B27" s="143" t="s">
        <v>323</v>
      </c>
      <c r="C27" s="134" t="s">
        <v>257</v>
      </c>
      <c r="D27" s="18">
        <v>3</v>
      </c>
      <c r="E27" s="18">
        <v>38</v>
      </c>
      <c r="F27" s="18">
        <v>67.361</v>
      </c>
      <c r="G27" s="19">
        <f t="shared" si="7"/>
        <v>15.493030000000001</v>
      </c>
      <c r="H27" s="18">
        <v>10</v>
      </c>
      <c r="I27" s="18">
        <v>7</v>
      </c>
      <c r="J27" s="18">
        <v>0</v>
      </c>
      <c r="K27" s="18">
        <v>7</v>
      </c>
      <c r="L27" s="19">
        <f t="shared" si="0"/>
        <v>1.8421052631578947</v>
      </c>
      <c r="M27" s="19">
        <f t="shared" si="2"/>
        <v>0.34144386217544276</v>
      </c>
      <c r="N27" s="82">
        <f t="shared" si="8"/>
        <v>1.5350877192982457</v>
      </c>
      <c r="O27" s="107">
        <f t="shared" si="9"/>
        <v>23</v>
      </c>
      <c r="P27" s="93">
        <f t="shared" si="1"/>
        <v>3</v>
      </c>
      <c r="Q27" s="18">
        <v>3</v>
      </c>
      <c r="R27" s="20">
        <f t="shared" si="10"/>
        <v>3</v>
      </c>
    </row>
    <row r="28" spans="1:18" s="47" customFormat="1" ht="45" customHeight="1">
      <c r="A28" s="29">
        <v>22</v>
      </c>
      <c r="B28" s="143" t="s">
        <v>330</v>
      </c>
      <c r="C28" s="133">
        <v>43304</v>
      </c>
      <c r="D28" s="18">
        <v>2</v>
      </c>
      <c r="E28" s="18">
        <v>27</v>
      </c>
      <c r="F28" s="18">
        <v>117.698</v>
      </c>
      <c r="G28" s="19">
        <f t="shared" si="7"/>
        <v>27.07054</v>
      </c>
      <c r="H28" s="18">
        <v>9</v>
      </c>
      <c r="I28" s="18">
        <v>9</v>
      </c>
      <c r="J28" s="18">
        <v>7</v>
      </c>
      <c r="K28" s="18">
        <v>16</v>
      </c>
      <c r="L28" s="19">
        <f t="shared" si="0"/>
        <v>5.925925925925926</v>
      </c>
      <c r="M28" s="19">
        <f t="shared" si="2"/>
        <v>1.1300107053645772</v>
      </c>
      <c r="N28" s="82">
        <f t="shared" si="8"/>
        <v>4.938271604938271</v>
      </c>
      <c r="O28" s="107">
        <f t="shared" si="9"/>
        <v>133</v>
      </c>
      <c r="P28" s="93">
        <f t="shared" si="1"/>
        <v>19</v>
      </c>
      <c r="Q28" s="18">
        <v>19</v>
      </c>
      <c r="R28" s="20">
        <f t="shared" si="10"/>
        <v>19</v>
      </c>
    </row>
    <row r="29" spans="1:18" s="47" customFormat="1" ht="45" customHeight="1">
      <c r="A29" s="29">
        <v>23</v>
      </c>
      <c r="B29" s="143" t="s">
        <v>329</v>
      </c>
      <c r="C29" s="134" t="s">
        <v>231</v>
      </c>
      <c r="D29" s="18">
        <v>3</v>
      </c>
      <c r="E29" s="18">
        <v>36</v>
      </c>
      <c r="F29" s="18">
        <v>282.278</v>
      </c>
      <c r="G29" s="19">
        <f t="shared" si="7"/>
        <v>64.92394</v>
      </c>
      <c r="H29" s="18">
        <v>17</v>
      </c>
      <c r="I29" s="18">
        <v>17</v>
      </c>
      <c r="J29" s="18">
        <v>7</v>
      </c>
      <c r="K29" s="18">
        <v>24</v>
      </c>
      <c r="L29" s="19">
        <f t="shared" si="0"/>
        <v>6.666666666666667</v>
      </c>
      <c r="M29" s="19">
        <f t="shared" si="2"/>
        <v>1.2753384960925045</v>
      </c>
      <c r="N29" s="82">
        <f t="shared" si="8"/>
        <v>5.555555555555556</v>
      </c>
      <c r="O29" s="107">
        <f t="shared" si="9"/>
        <v>360</v>
      </c>
      <c r="P29" s="93">
        <f t="shared" si="1"/>
        <v>54</v>
      </c>
      <c r="Q29" s="18">
        <v>36</v>
      </c>
      <c r="R29" s="20">
        <f t="shared" si="10"/>
        <v>36</v>
      </c>
    </row>
    <row r="30" spans="1:18" s="47" customFormat="1" ht="45" customHeight="1">
      <c r="A30" s="29">
        <v>24</v>
      </c>
      <c r="B30" s="146" t="s">
        <v>321</v>
      </c>
      <c r="C30" s="132" t="s">
        <v>369</v>
      </c>
      <c r="D30" s="18"/>
      <c r="E30" s="18"/>
      <c r="F30" s="18"/>
      <c r="G30" s="19"/>
      <c r="H30" s="18"/>
      <c r="I30" s="18"/>
      <c r="J30" s="18"/>
      <c r="K30" s="18"/>
      <c r="L30" s="19"/>
      <c r="M30" s="19"/>
      <c r="N30" s="82"/>
      <c r="O30" s="107"/>
      <c r="P30" s="93"/>
      <c r="Q30" s="18"/>
      <c r="R30" s="20">
        <f t="shared" si="10"/>
        <v>0</v>
      </c>
    </row>
    <row r="31" spans="1:18" s="47" customFormat="1" ht="45" customHeight="1">
      <c r="A31" s="29">
        <v>25</v>
      </c>
      <c r="B31" s="143" t="s">
        <v>488</v>
      </c>
      <c r="C31" s="134" t="s">
        <v>258</v>
      </c>
      <c r="D31" s="18">
        <v>3</v>
      </c>
      <c r="E31" s="18">
        <v>42.1</v>
      </c>
      <c r="F31" s="18">
        <v>103</v>
      </c>
      <c r="G31" s="19">
        <f aca="true" t="shared" si="11" ref="G31:G45">F31*$U$15</f>
        <v>23.69</v>
      </c>
      <c r="H31" s="18">
        <v>13</v>
      </c>
      <c r="I31" s="18">
        <v>9</v>
      </c>
      <c r="J31" s="18">
        <v>1</v>
      </c>
      <c r="K31" s="18">
        <v>10</v>
      </c>
      <c r="L31" s="19">
        <f t="shared" si="0"/>
        <v>2.375296912114014</v>
      </c>
      <c r="M31" s="19">
        <f t="shared" si="2"/>
        <v>0.44660194174757284</v>
      </c>
      <c r="N31" s="82">
        <f aca="true" t="shared" si="12" ref="N31:N45">L31*$T$15</f>
        <v>1.9794140934283453</v>
      </c>
      <c r="O31" s="107">
        <f aca="true" t="shared" si="13" ref="O31:O45">ROUNDDOWN(N31*G31,0)</f>
        <v>46</v>
      </c>
      <c r="P31" s="93">
        <f t="shared" si="1"/>
        <v>6</v>
      </c>
      <c r="Q31" s="18">
        <v>6</v>
      </c>
      <c r="R31" s="20">
        <f t="shared" si="10"/>
        <v>6</v>
      </c>
    </row>
    <row r="32" spans="1:18" s="47" customFormat="1" ht="45" customHeight="1">
      <c r="A32" s="29">
        <v>26</v>
      </c>
      <c r="B32" s="146" t="s">
        <v>421</v>
      </c>
      <c r="C32" s="134" t="s">
        <v>203</v>
      </c>
      <c r="D32" s="18">
        <v>3</v>
      </c>
      <c r="E32" s="18">
        <v>43.5</v>
      </c>
      <c r="F32" s="18">
        <v>351.3</v>
      </c>
      <c r="G32" s="19">
        <f t="shared" si="11"/>
        <v>80.799</v>
      </c>
      <c r="H32" s="18">
        <v>11</v>
      </c>
      <c r="I32" s="18">
        <v>11</v>
      </c>
      <c r="J32" s="18">
        <v>6</v>
      </c>
      <c r="K32" s="18">
        <v>17</v>
      </c>
      <c r="L32" s="19">
        <f t="shared" si="0"/>
        <v>3.9080459770114944</v>
      </c>
      <c r="M32" s="19">
        <f t="shared" si="2"/>
        <v>0.748647879305437</v>
      </c>
      <c r="N32" s="82">
        <f t="shared" si="12"/>
        <v>3.2567049808429123</v>
      </c>
      <c r="O32" s="107">
        <f t="shared" si="13"/>
        <v>263</v>
      </c>
      <c r="P32" s="93">
        <f t="shared" si="1"/>
        <v>39</v>
      </c>
      <c r="Q32" s="20"/>
      <c r="R32" s="20">
        <f aca="true" t="shared" si="14" ref="R32:R37">P32</f>
        <v>39</v>
      </c>
    </row>
    <row r="33" spans="1:18" s="47" customFormat="1" ht="45" customHeight="1">
      <c r="A33" s="29">
        <v>27</v>
      </c>
      <c r="B33" s="146" t="s">
        <v>420</v>
      </c>
      <c r="C33" s="134" t="s">
        <v>208</v>
      </c>
      <c r="D33" s="29">
        <v>4</v>
      </c>
      <c r="E33" s="29">
        <v>38.4</v>
      </c>
      <c r="F33" s="18">
        <v>247.45</v>
      </c>
      <c r="G33" s="19">
        <f t="shared" si="11"/>
        <v>56.9135</v>
      </c>
      <c r="H33" s="29">
        <v>7</v>
      </c>
      <c r="I33" s="29">
        <v>7</v>
      </c>
      <c r="J33" s="29">
        <v>4</v>
      </c>
      <c r="K33" s="18">
        <v>11</v>
      </c>
      <c r="L33" s="19">
        <f t="shared" si="0"/>
        <v>2.8645833333333335</v>
      </c>
      <c r="M33" s="19">
        <f t="shared" si="2"/>
        <v>0.5455647605576884</v>
      </c>
      <c r="N33" s="82">
        <f t="shared" si="12"/>
        <v>2.387152777777778</v>
      </c>
      <c r="O33" s="108">
        <f t="shared" si="13"/>
        <v>135</v>
      </c>
      <c r="P33" s="243">
        <f t="shared" si="1"/>
        <v>20</v>
      </c>
      <c r="Q33" s="29"/>
      <c r="R33" s="20">
        <f t="shared" si="14"/>
        <v>20</v>
      </c>
    </row>
    <row r="34" spans="1:18" s="47" customFormat="1" ht="45" customHeight="1">
      <c r="A34" s="29">
        <v>28</v>
      </c>
      <c r="B34" s="146" t="s">
        <v>456</v>
      </c>
      <c r="C34" s="133">
        <v>43303</v>
      </c>
      <c r="D34" s="18">
        <v>1</v>
      </c>
      <c r="E34" s="18">
        <v>14</v>
      </c>
      <c r="F34" s="18">
        <v>99.39</v>
      </c>
      <c r="G34" s="19">
        <f t="shared" si="11"/>
        <v>22.8597</v>
      </c>
      <c r="H34" s="18">
        <v>4</v>
      </c>
      <c r="I34" s="18">
        <v>4</v>
      </c>
      <c r="J34" s="18">
        <v>1</v>
      </c>
      <c r="K34" s="18">
        <v>5</v>
      </c>
      <c r="L34" s="19">
        <f t="shared" si="0"/>
        <v>3.5714285714285716</v>
      </c>
      <c r="M34" s="19">
        <f t="shared" si="2"/>
        <v>0.6841734580943757</v>
      </c>
      <c r="N34" s="82">
        <f t="shared" si="12"/>
        <v>2.9761904761904763</v>
      </c>
      <c r="O34" s="107">
        <f t="shared" si="13"/>
        <v>68</v>
      </c>
      <c r="P34" s="93">
        <f t="shared" si="1"/>
        <v>10</v>
      </c>
      <c r="Q34" s="20"/>
      <c r="R34" s="20">
        <f t="shared" si="14"/>
        <v>10</v>
      </c>
    </row>
    <row r="35" spans="1:18" s="47" customFormat="1" ht="45" customHeight="1">
      <c r="A35" s="29">
        <v>29</v>
      </c>
      <c r="B35" s="146" t="s">
        <v>320</v>
      </c>
      <c r="C35" s="133" t="s">
        <v>257</v>
      </c>
      <c r="D35" s="18">
        <v>3</v>
      </c>
      <c r="E35" s="18">
        <v>38.1</v>
      </c>
      <c r="F35" s="18">
        <v>215.9</v>
      </c>
      <c r="G35" s="19">
        <f t="shared" si="11"/>
        <v>49.657000000000004</v>
      </c>
      <c r="H35" s="18">
        <v>9</v>
      </c>
      <c r="I35" s="18">
        <v>9</v>
      </c>
      <c r="J35" s="18">
        <v>6</v>
      </c>
      <c r="K35" s="18">
        <v>15</v>
      </c>
      <c r="L35" s="19">
        <f t="shared" si="0"/>
        <v>3.9370078740157477</v>
      </c>
      <c r="M35" s="19">
        <f t="shared" si="2"/>
        <v>0.7503473830477072</v>
      </c>
      <c r="N35" s="82">
        <f t="shared" si="12"/>
        <v>3.280839895013123</v>
      </c>
      <c r="O35" s="107">
        <f t="shared" si="13"/>
        <v>162</v>
      </c>
      <c r="P35" s="93">
        <f t="shared" si="1"/>
        <v>24</v>
      </c>
      <c r="Q35" s="20"/>
      <c r="R35" s="20">
        <f t="shared" si="14"/>
        <v>24</v>
      </c>
    </row>
    <row r="36" spans="1:18" s="47" customFormat="1" ht="45" customHeight="1">
      <c r="A36" s="29">
        <v>30</v>
      </c>
      <c r="B36" s="146" t="s">
        <v>318</v>
      </c>
      <c r="C36" s="133">
        <v>43296</v>
      </c>
      <c r="D36" s="18">
        <v>1</v>
      </c>
      <c r="E36" s="18">
        <v>15.3</v>
      </c>
      <c r="F36" s="18">
        <v>33.04</v>
      </c>
      <c r="G36" s="19">
        <f t="shared" si="11"/>
        <v>7.5992</v>
      </c>
      <c r="H36" s="18">
        <v>2</v>
      </c>
      <c r="I36" s="18">
        <v>2</v>
      </c>
      <c r="J36" s="18">
        <v>0</v>
      </c>
      <c r="K36" s="18">
        <v>2</v>
      </c>
      <c r="L36" s="19">
        <f t="shared" si="0"/>
        <v>1.3071895424836601</v>
      </c>
      <c r="M36" s="19">
        <f t="shared" si="2"/>
        <v>0.24213075060532688</v>
      </c>
      <c r="N36" s="82">
        <f t="shared" si="12"/>
        <v>1.0893246187363834</v>
      </c>
      <c r="O36" s="107">
        <f t="shared" si="13"/>
        <v>8</v>
      </c>
      <c r="P36" s="93">
        <f t="shared" si="1"/>
        <v>1</v>
      </c>
      <c r="Q36" s="20"/>
      <c r="R36" s="20">
        <f t="shared" si="14"/>
        <v>1</v>
      </c>
    </row>
    <row r="37" spans="1:18" s="47" customFormat="1" ht="45" customHeight="1">
      <c r="A37" s="29">
        <v>31</v>
      </c>
      <c r="B37" s="146" t="s">
        <v>319</v>
      </c>
      <c r="C37" s="133">
        <v>43299</v>
      </c>
      <c r="D37" s="29">
        <v>1</v>
      </c>
      <c r="E37" s="29">
        <v>13.6</v>
      </c>
      <c r="F37" s="18">
        <v>38.7</v>
      </c>
      <c r="G37" s="19">
        <f t="shared" si="11"/>
        <v>8.901000000000002</v>
      </c>
      <c r="H37" s="29">
        <v>2</v>
      </c>
      <c r="I37" s="29">
        <v>2</v>
      </c>
      <c r="J37" s="29">
        <v>0</v>
      </c>
      <c r="K37" s="18">
        <v>2</v>
      </c>
      <c r="L37" s="19">
        <f t="shared" si="0"/>
        <v>1.4705882352941178</v>
      </c>
      <c r="M37" s="19">
        <f t="shared" si="2"/>
        <v>0.25839793281653745</v>
      </c>
      <c r="N37" s="82">
        <f t="shared" si="12"/>
        <v>1.2254901960784315</v>
      </c>
      <c r="O37" s="107">
        <f t="shared" si="13"/>
        <v>10</v>
      </c>
      <c r="P37" s="93">
        <f t="shared" si="1"/>
        <v>1</v>
      </c>
      <c r="Q37" s="238"/>
      <c r="R37" s="20">
        <f t="shared" si="14"/>
        <v>1</v>
      </c>
    </row>
    <row r="38" spans="1:18" s="47" customFormat="1" ht="45" customHeight="1">
      <c r="A38" s="29">
        <v>32</v>
      </c>
      <c r="B38" s="147" t="s">
        <v>317</v>
      </c>
      <c r="C38" s="133" t="s">
        <v>218</v>
      </c>
      <c r="D38" s="18">
        <v>3</v>
      </c>
      <c r="E38" s="18">
        <v>51</v>
      </c>
      <c r="F38" s="18">
        <v>252.3</v>
      </c>
      <c r="G38" s="19">
        <f t="shared" si="11"/>
        <v>58.029</v>
      </c>
      <c r="H38" s="18">
        <v>12</v>
      </c>
      <c r="I38" s="18">
        <v>12</v>
      </c>
      <c r="J38" s="18">
        <v>0</v>
      </c>
      <c r="K38" s="18">
        <v>12</v>
      </c>
      <c r="L38" s="19">
        <f t="shared" si="0"/>
        <v>2.3529411764705883</v>
      </c>
      <c r="M38" s="19">
        <f t="shared" si="2"/>
        <v>0.44787950852160124</v>
      </c>
      <c r="N38" s="82">
        <f t="shared" si="12"/>
        <v>1.9607843137254903</v>
      </c>
      <c r="O38" s="107">
        <f t="shared" si="13"/>
        <v>113</v>
      </c>
      <c r="P38" s="93">
        <v>0</v>
      </c>
      <c r="Q38" s="18"/>
      <c r="R38" s="20">
        <f aca="true" t="shared" si="15" ref="R38:R45">ROUNDDOWN(IF(Q38&lt;P38,Q38,P38),0)</f>
        <v>0</v>
      </c>
    </row>
    <row r="39" spans="1:18" s="47" customFormat="1" ht="45" customHeight="1">
      <c r="A39" s="29">
        <v>33</v>
      </c>
      <c r="B39" s="148" t="s">
        <v>316</v>
      </c>
      <c r="C39" s="133">
        <v>43310</v>
      </c>
      <c r="D39" s="18">
        <v>1</v>
      </c>
      <c r="E39" s="18">
        <v>13.2</v>
      </c>
      <c r="F39" s="18">
        <v>41.655</v>
      </c>
      <c r="G39" s="19">
        <f t="shared" si="11"/>
        <v>9.58065</v>
      </c>
      <c r="H39" s="18">
        <v>4</v>
      </c>
      <c r="I39" s="18">
        <v>3</v>
      </c>
      <c r="J39" s="18">
        <v>1</v>
      </c>
      <c r="K39" s="18">
        <v>4</v>
      </c>
      <c r="L39" s="19">
        <f t="shared" si="0"/>
        <v>3.0303030303030303</v>
      </c>
      <c r="M39" s="19">
        <f t="shared" si="2"/>
        <v>0.5761613251710479</v>
      </c>
      <c r="N39" s="82">
        <f t="shared" si="12"/>
        <v>2.5252525252525255</v>
      </c>
      <c r="O39" s="107">
        <f t="shared" si="13"/>
        <v>24</v>
      </c>
      <c r="P39" s="93">
        <v>0</v>
      </c>
      <c r="Q39" s="18"/>
      <c r="R39" s="20">
        <f t="shared" si="15"/>
        <v>0</v>
      </c>
    </row>
    <row r="40" spans="1:18" s="47" customFormat="1" ht="45" customHeight="1">
      <c r="A40" s="29">
        <v>34</v>
      </c>
      <c r="B40" s="148" t="s">
        <v>315</v>
      </c>
      <c r="C40" s="134" t="s">
        <v>202</v>
      </c>
      <c r="D40" s="18">
        <v>2</v>
      </c>
      <c r="E40" s="18">
        <v>22.7</v>
      </c>
      <c r="F40" s="18">
        <v>72.263</v>
      </c>
      <c r="G40" s="19">
        <f t="shared" si="11"/>
        <v>16.62049</v>
      </c>
      <c r="H40" s="18">
        <v>12</v>
      </c>
      <c r="I40" s="18">
        <v>6</v>
      </c>
      <c r="J40" s="18">
        <v>5</v>
      </c>
      <c r="K40" s="18">
        <v>11</v>
      </c>
      <c r="L40" s="19">
        <f t="shared" si="0"/>
        <v>4.845814977973569</v>
      </c>
      <c r="M40" s="19">
        <f t="shared" si="2"/>
        <v>0.9271688139158352</v>
      </c>
      <c r="N40" s="82">
        <f t="shared" si="12"/>
        <v>4.038179148311308</v>
      </c>
      <c r="O40" s="107">
        <f t="shared" si="13"/>
        <v>67</v>
      </c>
      <c r="P40" s="93">
        <v>0</v>
      </c>
      <c r="Q40" s="18"/>
      <c r="R40" s="20">
        <f t="shared" si="15"/>
        <v>0</v>
      </c>
    </row>
    <row r="41" spans="1:18" s="47" customFormat="1" ht="45" customHeight="1">
      <c r="A41" s="29">
        <v>35</v>
      </c>
      <c r="B41" s="144" t="s">
        <v>326</v>
      </c>
      <c r="C41" s="133" t="s">
        <v>209</v>
      </c>
      <c r="D41" s="18">
        <v>1</v>
      </c>
      <c r="E41" s="18">
        <v>13</v>
      </c>
      <c r="F41" s="18">
        <v>55.213</v>
      </c>
      <c r="G41" s="19">
        <f t="shared" si="11"/>
        <v>12.69899</v>
      </c>
      <c r="H41" s="18">
        <v>0</v>
      </c>
      <c r="I41" s="18">
        <v>0</v>
      </c>
      <c r="J41" s="18">
        <v>3</v>
      </c>
      <c r="K41" s="18">
        <v>3</v>
      </c>
      <c r="L41" s="19">
        <f t="shared" si="0"/>
        <v>2.3076923076923075</v>
      </c>
      <c r="M41" s="19">
        <f t="shared" si="2"/>
        <v>0.434680238349664</v>
      </c>
      <c r="N41" s="82">
        <f t="shared" si="12"/>
        <v>1.923076923076923</v>
      </c>
      <c r="O41" s="107">
        <f t="shared" si="13"/>
        <v>24</v>
      </c>
      <c r="P41" s="93">
        <f>ROUNDDOWN(IF(O41&lt;$T$6,"0",O41*15/100),0)</f>
        <v>3</v>
      </c>
      <c r="Q41" s="18">
        <v>0</v>
      </c>
      <c r="R41" s="20">
        <f t="shared" si="15"/>
        <v>0</v>
      </c>
    </row>
    <row r="42" spans="1:18" s="47" customFormat="1" ht="45" customHeight="1">
      <c r="A42" s="29">
        <v>36</v>
      </c>
      <c r="B42" s="144" t="s">
        <v>324</v>
      </c>
      <c r="C42" s="133" t="s">
        <v>228</v>
      </c>
      <c r="D42" s="17">
        <v>2</v>
      </c>
      <c r="E42" s="17">
        <v>45</v>
      </c>
      <c r="F42" s="17">
        <v>236.7</v>
      </c>
      <c r="G42" s="19">
        <f t="shared" si="11"/>
        <v>54.441</v>
      </c>
      <c r="H42" s="17">
        <v>0</v>
      </c>
      <c r="I42" s="17">
        <v>0</v>
      </c>
      <c r="J42" s="17">
        <v>7</v>
      </c>
      <c r="K42" s="17">
        <v>7</v>
      </c>
      <c r="L42" s="22">
        <f t="shared" si="0"/>
        <v>1.5555555555555556</v>
      </c>
      <c r="M42" s="19">
        <f t="shared" si="2"/>
        <v>0.2957329953527672</v>
      </c>
      <c r="N42" s="83">
        <f t="shared" si="12"/>
        <v>1.2962962962962963</v>
      </c>
      <c r="O42" s="107">
        <f t="shared" si="13"/>
        <v>70</v>
      </c>
      <c r="P42" s="94">
        <f>ROUNDDOWN(IF(O42&lt;$T$6,"0",O42*15/100),0)</f>
        <v>10</v>
      </c>
      <c r="Q42" s="17">
        <v>23</v>
      </c>
      <c r="R42" s="20">
        <f t="shared" si="15"/>
        <v>10</v>
      </c>
    </row>
    <row r="43" spans="1:18" s="47" customFormat="1" ht="45" customHeight="1">
      <c r="A43" s="29">
        <v>37</v>
      </c>
      <c r="B43" s="143" t="s">
        <v>325</v>
      </c>
      <c r="C43" s="133" t="s">
        <v>261</v>
      </c>
      <c r="D43" s="17">
        <v>3</v>
      </c>
      <c r="E43" s="17">
        <v>35.8</v>
      </c>
      <c r="F43" s="17">
        <v>148.9</v>
      </c>
      <c r="G43" s="19">
        <f t="shared" si="11"/>
        <v>34.247</v>
      </c>
      <c r="H43" s="17">
        <v>13</v>
      </c>
      <c r="I43" s="17">
        <v>10</v>
      </c>
      <c r="J43" s="17">
        <v>1</v>
      </c>
      <c r="K43" s="17">
        <v>11</v>
      </c>
      <c r="L43" s="22">
        <f t="shared" si="0"/>
        <v>3.0726256983240225</v>
      </c>
      <c r="M43" s="19">
        <f t="shared" si="2"/>
        <v>0.5842847548690396</v>
      </c>
      <c r="N43" s="83">
        <f t="shared" si="12"/>
        <v>2.560521415270019</v>
      </c>
      <c r="O43" s="107">
        <f t="shared" si="13"/>
        <v>87</v>
      </c>
      <c r="P43" s="94">
        <f>ROUNDDOWN(IF(O43&lt;$T$6,"0",O43*15/100),0)</f>
        <v>13</v>
      </c>
      <c r="Q43" s="17">
        <v>13</v>
      </c>
      <c r="R43" s="20">
        <f t="shared" si="15"/>
        <v>13</v>
      </c>
    </row>
    <row r="44" spans="1:18" s="47" customFormat="1" ht="45" customHeight="1">
      <c r="A44" s="29">
        <v>38</v>
      </c>
      <c r="B44" s="252" t="s">
        <v>72</v>
      </c>
      <c r="C44" s="133" t="s">
        <v>244</v>
      </c>
      <c r="D44" s="17">
        <v>3</v>
      </c>
      <c r="E44" s="17">
        <v>38</v>
      </c>
      <c r="F44" s="17">
        <v>173.413</v>
      </c>
      <c r="G44" s="19">
        <f t="shared" si="11"/>
        <v>39.88499</v>
      </c>
      <c r="H44" s="17">
        <v>6</v>
      </c>
      <c r="I44" s="17">
        <v>6</v>
      </c>
      <c r="J44" s="17">
        <v>0</v>
      </c>
      <c r="K44" s="17">
        <v>6</v>
      </c>
      <c r="L44" s="22">
        <f t="shared" si="0"/>
        <v>1.5789473684210527</v>
      </c>
      <c r="M44" s="19">
        <f t="shared" si="2"/>
        <v>0.29986217872939164</v>
      </c>
      <c r="N44" s="83">
        <f t="shared" si="12"/>
        <v>1.3157894736842106</v>
      </c>
      <c r="O44" s="107">
        <f t="shared" si="13"/>
        <v>52</v>
      </c>
      <c r="P44" s="94">
        <f>ROUNDDOWN(IF(O44&lt;$T$6,"0",O44*15/100),0)</f>
        <v>7</v>
      </c>
      <c r="Q44" s="17">
        <v>7</v>
      </c>
      <c r="R44" s="20">
        <f t="shared" si="15"/>
        <v>7</v>
      </c>
    </row>
    <row r="45" spans="1:18" s="47" customFormat="1" ht="45" customHeight="1" thickBot="1">
      <c r="A45" s="112">
        <v>39</v>
      </c>
      <c r="B45" s="253" t="s">
        <v>425</v>
      </c>
      <c r="C45" s="137">
        <v>43299</v>
      </c>
      <c r="D45" s="112">
        <v>1</v>
      </c>
      <c r="E45" s="112">
        <v>12.7</v>
      </c>
      <c r="F45" s="58">
        <v>38.19</v>
      </c>
      <c r="G45" s="71">
        <f t="shared" si="11"/>
        <v>8.7837</v>
      </c>
      <c r="H45" s="112">
        <v>2</v>
      </c>
      <c r="I45" s="112">
        <v>2</v>
      </c>
      <c r="J45" s="112">
        <v>0</v>
      </c>
      <c r="K45" s="58">
        <v>2</v>
      </c>
      <c r="L45" s="71">
        <f t="shared" si="0"/>
        <v>1.5748031496062993</v>
      </c>
      <c r="M45" s="71">
        <f t="shared" si="2"/>
        <v>0.2880335166273894</v>
      </c>
      <c r="N45" s="115">
        <f t="shared" si="12"/>
        <v>1.3123359580052494</v>
      </c>
      <c r="O45" s="107">
        <f t="shared" si="13"/>
        <v>11</v>
      </c>
      <c r="P45" s="187">
        <v>0</v>
      </c>
      <c r="Q45" s="240"/>
      <c r="R45" s="118">
        <f t="shared" si="15"/>
        <v>0</v>
      </c>
    </row>
    <row r="46" spans="1:18" s="47" customFormat="1" ht="45" customHeight="1" thickBot="1">
      <c r="A46" s="332"/>
      <c r="B46" s="319" t="s">
        <v>89</v>
      </c>
      <c r="C46" s="235"/>
      <c r="D46" s="157">
        <f aca="true" t="shared" si="16" ref="D46:K46">SUM(D7:D45)</f>
        <v>87</v>
      </c>
      <c r="E46" s="157">
        <f t="shared" si="16"/>
        <v>1141</v>
      </c>
      <c r="F46" s="157">
        <f t="shared" si="16"/>
        <v>5460.672999999998</v>
      </c>
      <c r="G46" s="157">
        <f t="shared" si="16"/>
        <v>1258.7890900000004</v>
      </c>
      <c r="H46" s="157">
        <f t="shared" si="16"/>
        <v>265</v>
      </c>
      <c r="I46" s="157">
        <f t="shared" si="16"/>
        <v>219</v>
      </c>
      <c r="J46" s="157">
        <f t="shared" si="16"/>
        <v>111</v>
      </c>
      <c r="K46" s="157">
        <f t="shared" si="16"/>
        <v>330</v>
      </c>
      <c r="L46" s="158">
        <f>K46*10/E46</f>
        <v>2.892199824715162</v>
      </c>
      <c r="M46" s="158">
        <f>O46/F46</f>
        <v>0.5596379786887077</v>
      </c>
      <c r="N46" s="159">
        <f>AVERAGE(N7:N45)</f>
        <v>2.592685337055655</v>
      </c>
      <c r="O46" s="104">
        <f>SUM(O7:O45)</f>
        <v>3056</v>
      </c>
      <c r="P46" s="90">
        <f>SUM(P7:P45)</f>
        <v>412</v>
      </c>
      <c r="Q46" s="73">
        <f>SUM(Q7:Q45)</f>
        <v>303</v>
      </c>
      <c r="R46" s="74">
        <f>SUM(R7:R45)</f>
        <v>379</v>
      </c>
    </row>
    <row r="47" spans="1:18" s="47" customFormat="1" ht="45" customHeight="1" thickBot="1">
      <c r="A47" s="333"/>
      <c r="B47" s="283" t="s">
        <v>434</v>
      </c>
      <c r="C47" s="320"/>
      <c r="D47" s="321"/>
      <c r="E47" s="321"/>
      <c r="F47" s="321"/>
      <c r="G47" s="322"/>
      <c r="H47" s="321"/>
      <c r="I47" s="321"/>
      <c r="J47" s="321"/>
      <c r="K47" s="321"/>
      <c r="L47" s="322"/>
      <c r="M47" s="322"/>
      <c r="N47" s="323"/>
      <c r="O47" s="324"/>
      <c r="P47" s="320"/>
      <c r="Q47" s="321"/>
      <c r="R47" s="325"/>
    </row>
    <row r="48" spans="1:18" s="47" customFormat="1" ht="45" customHeight="1">
      <c r="A48" s="65">
        <v>40</v>
      </c>
      <c r="B48" s="254" t="s">
        <v>29</v>
      </c>
      <c r="C48" s="161" t="s">
        <v>226</v>
      </c>
      <c r="D48" s="59">
        <v>16</v>
      </c>
      <c r="E48" s="59">
        <v>145</v>
      </c>
      <c r="F48" s="59">
        <v>1679</v>
      </c>
      <c r="G48" s="60">
        <f>F48*$U$15</f>
        <v>386.17</v>
      </c>
      <c r="H48" s="59">
        <v>15</v>
      </c>
      <c r="I48" s="59">
        <v>6</v>
      </c>
      <c r="J48" s="59">
        <v>5</v>
      </c>
      <c r="K48" s="59">
        <v>11</v>
      </c>
      <c r="L48" s="61">
        <f>K48*10/E48</f>
        <v>0.7586206896551724</v>
      </c>
      <c r="M48" s="61">
        <f>O48/F48</f>
        <v>0.14532459797498512</v>
      </c>
      <c r="N48" s="77">
        <f>L48*$T$15</f>
        <v>0.632183908045977</v>
      </c>
      <c r="O48" s="106">
        <f>ROUNDDOWN(N48*G48,0)</f>
        <v>244</v>
      </c>
      <c r="P48" s="186">
        <f>ROUNDDOWN(IF(O48&lt;$T$6,"0",O48*15/100),0)</f>
        <v>36</v>
      </c>
      <c r="Q48" s="59">
        <v>34</v>
      </c>
      <c r="R48" s="67">
        <f>ROUNDDOWN(IF(Q48&lt;P48,Q48,P48),0)</f>
        <v>34</v>
      </c>
    </row>
    <row r="49" spans="1:18" s="47" customFormat="1" ht="45" customHeight="1" thickBot="1">
      <c r="A49" s="112">
        <v>41</v>
      </c>
      <c r="B49" s="253" t="s">
        <v>211</v>
      </c>
      <c r="C49" s="153" t="s">
        <v>210</v>
      </c>
      <c r="D49" s="57">
        <v>4</v>
      </c>
      <c r="E49" s="57">
        <v>54</v>
      </c>
      <c r="F49" s="57">
        <v>239.73</v>
      </c>
      <c r="G49" s="71">
        <f>F49*$U$15</f>
        <v>55.1379</v>
      </c>
      <c r="H49" s="57">
        <v>9</v>
      </c>
      <c r="I49" s="57">
        <v>9</v>
      </c>
      <c r="J49" s="57">
        <v>6</v>
      </c>
      <c r="K49" s="57">
        <v>15</v>
      </c>
      <c r="L49" s="72">
        <f>K49*10/E49</f>
        <v>2.7777777777777777</v>
      </c>
      <c r="M49" s="72">
        <f>O49/F49</f>
        <v>0.5297626496475202</v>
      </c>
      <c r="N49" s="78">
        <f>L49*$T$15</f>
        <v>2.314814814814815</v>
      </c>
      <c r="O49" s="116">
        <f>ROUNDDOWN(N49*G49,0)</f>
        <v>127</v>
      </c>
      <c r="P49" s="187">
        <f>ROUNDDOWN(IF(O49&lt;$T$6,"0",O49*15/100),0)</f>
        <v>19</v>
      </c>
      <c r="Q49" s="188"/>
      <c r="R49" s="118">
        <f>P49</f>
        <v>19</v>
      </c>
    </row>
    <row r="50" spans="1:18" s="47" customFormat="1" ht="45" customHeight="1" thickBot="1">
      <c r="A50" s="330"/>
      <c r="B50" s="319" t="s">
        <v>89</v>
      </c>
      <c r="C50" s="235"/>
      <c r="D50" s="157">
        <f>SUM(D48,D49)</f>
        <v>20</v>
      </c>
      <c r="E50" s="157">
        <f>SUM(E48:E49)</f>
        <v>199</v>
      </c>
      <c r="F50" s="157">
        <f>SUM(F48:F49)</f>
        <v>1918.73</v>
      </c>
      <c r="G50" s="157">
        <f>SUM(G48:G49)</f>
        <v>441.3079</v>
      </c>
      <c r="H50" s="157">
        <f>SUM(H48,H49)</f>
        <v>24</v>
      </c>
      <c r="I50" s="157">
        <f>SUM(I48,I49)</f>
        <v>15</v>
      </c>
      <c r="J50" s="157">
        <f>SUM(J48,J49)</f>
        <v>11</v>
      </c>
      <c r="K50" s="157">
        <f>SUM(K48,K49)</f>
        <v>26</v>
      </c>
      <c r="L50" s="158">
        <f>K50*10/E50</f>
        <v>1.306532663316583</v>
      </c>
      <c r="M50" s="158">
        <f>O50/F50</f>
        <v>0.19335706430816216</v>
      </c>
      <c r="N50" s="159">
        <f>AVERAGE(N48:N49)</f>
        <v>1.473499361430396</v>
      </c>
      <c r="O50" s="104">
        <f>SUM(O48:O49)</f>
        <v>371</v>
      </c>
      <c r="P50" s="90">
        <f>SUM(P48:P49)</f>
        <v>55</v>
      </c>
      <c r="Q50" s="73">
        <f>SUM(Q48:Q49)</f>
        <v>34</v>
      </c>
      <c r="R50" s="74">
        <f>SUM(R48:R49)</f>
        <v>53</v>
      </c>
    </row>
    <row r="51" spans="1:18" s="47" customFormat="1" ht="45" customHeight="1" thickBot="1">
      <c r="A51" s="331"/>
      <c r="B51" s="283" t="s">
        <v>433</v>
      </c>
      <c r="C51" s="320"/>
      <c r="D51" s="321"/>
      <c r="E51" s="321"/>
      <c r="F51" s="321"/>
      <c r="G51" s="322"/>
      <c r="H51" s="321"/>
      <c r="I51" s="321"/>
      <c r="J51" s="321"/>
      <c r="K51" s="321"/>
      <c r="L51" s="322"/>
      <c r="M51" s="322"/>
      <c r="N51" s="323"/>
      <c r="O51" s="326"/>
      <c r="P51" s="320"/>
      <c r="Q51" s="321"/>
      <c r="R51" s="325"/>
    </row>
    <row r="52" spans="1:18" s="47" customFormat="1" ht="45" customHeight="1">
      <c r="A52" s="65">
        <v>42</v>
      </c>
      <c r="B52" s="247" t="s">
        <v>25</v>
      </c>
      <c r="C52" s="161" t="s">
        <v>266</v>
      </c>
      <c r="D52" s="66">
        <v>2</v>
      </c>
      <c r="E52" s="66">
        <v>21.2</v>
      </c>
      <c r="F52" s="66">
        <v>37</v>
      </c>
      <c r="G52" s="60">
        <f aca="true" t="shared" si="17" ref="G52:G64">F52*$U$15</f>
        <v>8.51</v>
      </c>
      <c r="H52" s="66">
        <v>3</v>
      </c>
      <c r="I52" s="66">
        <v>1</v>
      </c>
      <c r="J52" s="66">
        <v>0</v>
      </c>
      <c r="K52" s="66">
        <v>1</v>
      </c>
      <c r="L52" s="60">
        <f>K52*10/E52</f>
        <v>0.4716981132075472</v>
      </c>
      <c r="M52" s="60">
        <f>O52/F52</f>
        <v>0.08108108108108109</v>
      </c>
      <c r="N52" s="81">
        <f aca="true" t="shared" si="18" ref="N52:N64">L52*$T$15</f>
        <v>0.39308176100628933</v>
      </c>
      <c r="O52" s="107">
        <f aca="true" t="shared" si="19" ref="O52:O64">ROUNDDOWN(N52*G52,0)</f>
        <v>3</v>
      </c>
      <c r="P52" s="92">
        <f>ROUNDDOWN(IF(O52&lt;$T$6,"0",O52*15/100),0)</f>
        <v>0</v>
      </c>
      <c r="Q52" s="66">
        <v>0</v>
      </c>
      <c r="R52" s="67">
        <f aca="true" t="shared" si="20" ref="R52:R58">ROUNDDOWN(IF(Q52&lt;P52,Q52,P52),0)</f>
        <v>0</v>
      </c>
    </row>
    <row r="53" spans="1:18" s="47" customFormat="1" ht="45" customHeight="1">
      <c r="A53" s="29">
        <v>43</v>
      </c>
      <c r="B53" s="252" t="s">
        <v>11</v>
      </c>
      <c r="C53" s="134" t="s">
        <v>259</v>
      </c>
      <c r="D53" s="18">
        <v>3</v>
      </c>
      <c r="E53" s="18">
        <v>36</v>
      </c>
      <c r="F53" s="18">
        <v>46.194</v>
      </c>
      <c r="G53" s="19">
        <f t="shared" si="17"/>
        <v>10.62462</v>
      </c>
      <c r="H53" s="18">
        <v>14</v>
      </c>
      <c r="I53" s="18">
        <v>10</v>
      </c>
      <c r="J53" s="18">
        <v>8</v>
      </c>
      <c r="K53" s="18">
        <v>18</v>
      </c>
      <c r="L53" s="19">
        <f>K53*10/E53</f>
        <v>5</v>
      </c>
      <c r="M53" s="19">
        <f aca="true" t="shared" si="21" ref="M53:M64">O53/F53</f>
        <v>0.9525046542841061</v>
      </c>
      <c r="N53" s="82">
        <f t="shared" si="18"/>
        <v>4.166666666666667</v>
      </c>
      <c r="O53" s="107">
        <f t="shared" si="19"/>
        <v>44</v>
      </c>
      <c r="P53" s="93">
        <f>ROUNDDOWN(IF(O53&lt;$T$6,"0",O53*15/100),0)</f>
        <v>6</v>
      </c>
      <c r="Q53" s="18">
        <v>6</v>
      </c>
      <c r="R53" s="20">
        <f t="shared" si="20"/>
        <v>6</v>
      </c>
    </row>
    <row r="54" spans="1:18" s="47" customFormat="1" ht="45" customHeight="1">
      <c r="A54" s="29">
        <v>44</v>
      </c>
      <c r="B54" s="252" t="s">
        <v>31</v>
      </c>
      <c r="C54" s="134" t="s">
        <v>221</v>
      </c>
      <c r="D54" s="18">
        <v>3</v>
      </c>
      <c r="E54" s="18">
        <v>35</v>
      </c>
      <c r="F54" s="18">
        <v>338.165</v>
      </c>
      <c r="G54" s="19">
        <f t="shared" si="17"/>
        <v>77.77795</v>
      </c>
      <c r="H54" s="18">
        <v>3</v>
      </c>
      <c r="I54" s="18">
        <v>2</v>
      </c>
      <c r="J54" s="18">
        <v>3</v>
      </c>
      <c r="K54" s="18">
        <v>5</v>
      </c>
      <c r="L54" s="19">
        <f aca="true" t="shared" si="22" ref="L54:L64">K54*10/E54</f>
        <v>1.4285714285714286</v>
      </c>
      <c r="M54" s="19">
        <f t="shared" si="21"/>
        <v>0.27205654044623184</v>
      </c>
      <c r="N54" s="82">
        <f t="shared" si="18"/>
        <v>1.1904761904761905</v>
      </c>
      <c r="O54" s="107">
        <f t="shared" si="19"/>
        <v>92</v>
      </c>
      <c r="P54" s="93">
        <f aca="true" t="shared" si="23" ref="P54:P64">ROUNDDOWN(IF(O54&lt;$T$6,"0",O54*15/100),0)</f>
        <v>13</v>
      </c>
      <c r="Q54" s="18">
        <v>9</v>
      </c>
      <c r="R54" s="20">
        <f t="shared" si="20"/>
        <v>9</v>
      </c>
    </row>
    <row r="55" spans="1:18" s="47" customFormat="1" ht="45" customHeight="1">
      <c r="A55" s="29">
        <v>45</v>
      </c>
      <c r="B55" s="252" t="s">
        <v>50</v>
      </c>
      <c r="C55" s="134" t="s">
        <v>220</v>
      </c>
      <c r="D55" s="18">
        <v>6</v>
      </c>
      <c r="E55" s="18">
        <v>89</v>
      </c>
      <c r="F55" s="18">
        <v>622.984</v>
      </c>
      <c r="G55" s="19">
        <f t="shared" si="17"/>
        <v>143.28632000000002</v>
      </c>
      <c r="H55" s="18">
        <v>7</v>
      </c>
      <c r="I55" s="18">
        <v>4</v>
      </c>
      <c r="J55" s="18">
        <v>3</v>
      </c>
      <c r="K55" s="18">
        <v>7</v>
      </c>
      <c r="L55" s="19">
        <f t="shared" si="22"/>
        <v>0.7865168539325843</v>
      </c>
      <c r="M55" s="19">
        <f t="shared" si="21"/>
        <v>0.14928152247890797</v>
      </c>
      <c r="N55" s="82">
        <f t="shared" si="18"/>
        <v>0.6554307116104869</v>
      </c>
      <c r="O55" s="107">
        <f t="shared" si="19"/>
        <v>93</v>
      </c>
      <c r="P55" s="93">
        <f t="shared" si="23"/>
        <v>13</v>
      </c>
      <c r="Q55" s="18">
        <v>14</v>
      </c>
      <c r="R55" s="20">
        <f t="shared" si="20"/>
        <v>13</v>
      </c>
    </row>
    <row r="56" spans="1:18" s="47" customFormat="1" ht="45" customHeight="1">
      <c r="A56" s="29">
        <v>46</v>
      </c>
      <c r="B56" s="252" t="s">
        <v>28</v>
      </c>
      <c r="C56" s="134" t="s">
        <v>255</v>
      </c>
      <c r="D56" s="18">
        <v>3</v>
      </c>
      <c r="E56" s="18">
        <v>41.1</v>
      </c>
      <c r="F56" s="18">
        <v>175.227</v>
      </c>
      <c r="G56" s="19">
        <f t="shared" si="17"/>
        <v>40.30221</v>
      </c>
      <c r="H56" s="18">
        <v>16</v>
      </c>
      <c r="I56" s="18">
        <v>15</v>
      </c>
      <c r="J56" s="18">
        <v>3</v>
      </c>
      <c r="K56" s="18">
        <v>18</v>
      </c>
      <c r="L56" s="19">
        <f t="shared" si="22"/>
        <v>4.37956204379562</v>
      </c>
      <c r="M56" s="19">
        <f t="shared" si="21"/>
        <v>0.8389118115358934</v>
      </c>
      <c r="N56" s="82">
        <f t="shared" si="18"/>
        <v>3.6496350364963503</v>
      </c>
      <c r="O56" s="107">
        <f t="shared" si="19"/>
        <v>147</v>
      </c>
      <c r="P56" s="93">
        <f t="shared" si="23"/>
        <v>22</v>
      </c>
      <c r="Q56" s="18">
        <v>4</v>
      </c>
      <c r="R56" s="20">
        <f t="shared" si="20"/>
        <v>4</v>
      </c>
    </row>
    <row r="57" spans="1:18" s="47" customFormat="1" ht="45" customHeight="1">
      <c r="A57" s="29">
        <v>47</v>
      </c>
      <c r="B57" s="252" t="s">
        <v>462</v>
      </c>
      <c r="C57" s="134" t="s">
        <v>229</v>
      </c>
      <c r="D57" s="18">
        <v>4</v>
      </c>
      <c r="E57" s="18">
        <v>57.84</v>
      </c>
      <c r="F57" s="18">
        <v>165.121</v>
      </c>
      <c r="G57" s="19">
        <f t="shared" si="17"/>
        <v>37.977830000000004</v>
      </c>
      <c r="H57" s="18">
        <v>19</v>
      </c>
      <c r="I57" s="18">
        <v>11</v>
      </c>
      <c r="J57" s="18">
        <v>0</v>
      </c>
      <c r="K57" s="18">
        <v>11</v>
      </c>
      <c r="L57" s="19">
        <f t="shared" si="22"/>
        <v>1.9017980636237897</v>
      </c>
      <c r="M57" s="19">
        <f t="shared" si="21"/>
        <v>0.36336989238195017</v>
      </c>
      <c r="N57" s="82">
        <f t="shared" si="18"/>
        <v>1.5848317196864914</v>
      </c>
      <c r="O57" s="107">
        <f t="shared" si="19"/>
        <v>60</v>
      </c>
      <c r="P57" s="93">
        <f t="shared" si="23"/>
        <v>9</v>
      </c>
      <c r="Q57" s="18">
        <v>6</v>
      </c>
      <c r="R57" s="20">
        <f t="shared" si="20"/>
        <v>6</v>
      </c>
    </row>
    <row r="58" spans="1:18" s="47" customFormat="1" ht="45" customHeight="1">
      <c r="A58" s="29">
        <v>48</v>
      </c>
      <c r="B58" s="252" t="s">
        <v>246</v>
      </c>
      <c r="C58" s="133" t="s">
        <v>242</v>
      </c>
      <c r="D58" s="18">
        <v>3</v>
      </c>
      <c r="E58" s="18">
        <v>36.9</v>
      </c>
      <c r="F58" s="28">
        <v>225.0354</v>
      </c>
      <c r="G58" s="19">
        <f t="shared" si="17"/>
        <v>51.75814200000001</v>
      </c>
      <c r="H58" s="18">
        <v>9</v>
      </c>
      <c r="I58" s="18">
        <v>9</v>
      </c>
      <c r="J58" s="18">
        <v>7</v>
      </c>
      <c r="K58" s="18">
        <v>16</v>
      </c>
      <c r="L58" s="19">
        <f>K58*10/E58</f>
        <v>4.336043360433605</v>
      </c>
      <c r="M58" s="19">
        <f t="shared" si="21"/>
        <v>0.830980370199533</v>
      </c>
      <c r="N58" s="82">
        <f t="shared" si="18"/>
        <v>3.6133694670280043</v>
      </c>
      <c r="O58" s="107">
        <f t="shared" si="19"/>
        <v>187</v>
      </c>
      <c r="P58" s="93">
        <f t="shared" si="23"/>
        <v>28</v>
      </c>
      <c r="Q58" s="18">
        <v>9</v>
      </c>
      <c r="R58" s="20">
        <f t="shared" si="20"/>
        <v>9</v>
      </c>
    </row>
    <row r="59" spans="1:18" s="47" customFormat="1" ht="45" customHeight="1">
      <c r="A59" s="29">
        <v>49</v>
      </c>
      <c r="B59" s="252" t="s">
        <v>52</v>
      </c>
      <c r="C59" s="133">
        <v>43298</v>
      </c>
      <c r="D59" s="18">
        <v>1</v>
      </c>
      <c r="E59" s="18">
        <v>11.5</v>
      </c>
      <c r="F59" s="18">
        <v>14.267</v>
      </c>
      <c r="G59" s="19">
        <f t="shared" si="17"/>
        <v>3.28141</v>
      </c>
      <c r="H59" s="18">
        <v>9</v>
      </c>
      <c r="I59" s="18">
        <v>8</v>
      </c>
      <c r="J59" s="18">
        <v>0</v>
      </c>
      <c r="K59" s="18">
        <v>8</v>
      </c>
      <c r="L59" s="19">
        <f t="shared" si="22"/>
        <v>6.956521739130435</v>
      </c>
      <c r="M59" s="19">
        <f t="shared" si="21"/>
        <v>1.331744585406883</v>
      </c>
      <c r="N59" s="82">
        <f t="shared" si="18"/>
        <v>5.797101449275362</v>
      </c>
      <c r="O59" s="107">
        <f t="shared" si="19"/>
        <v>19</v>
      </c>
      <c r="P59" s="93">
        <f t="shared" si="23"/>
        <v>2</v>
      </c>
      <c r="Q59" s="18">
        <v>0</v>
      </c>
      <c r="R59" s="20">
        <f>ROUNDDOWN(IF(Q59&lt;P59,Q59,P59),0)</f>
        <v>0</v>
      </c>
    </row>
    <row r="60" spans="1:18" s="47" customFormat="1" ht="45" customHeight="1">
      <c r="A60" s="29">
        <v>50</v>
      </c>
      <c r="B60" s="249" t="s">
        <v>212</v>
      </c>
      <c r="C60" s="134" t="s">
        <v>209</v>
      </c>
      <c r="D60" s="18">
        <v>5</v>
      </c>
      <c r="E60" s="18">
        <v>64.5</v>
      </c>
      <c r="F60" s="28">
        <v>886.925</v>
      </c>
      <c r="G60" s="19">
        <f t="shared" si="17"/>
        <v>203.99275</v>
      </c>
      <c r="H60" s="18">
        <v>14</v>
      </c>
      <c r="I60" s="18">
        <v>3</v>
      </c>
      <c r="J60" s="18">
        <v>4</v>
      </c>
      <c r="K60" s="18">
        <v>7</v>
      </c>
      <c r="L60" s="19">
        <f t="shared" si="22"/>
        <v>1.0852713178294573</v>
      </c>
      <c r="M60" s="19">
        <f t="shared" si="21"/>
        <v>0.2074583532993207</v>
      </c>
      <c r="N60" s="82">
        <f t="shared" si="18"/>
        <v>0.9043927648578811</v>
      </c>
      <c r="O60" s="107">
        <f t="shared" si="19"/>
        <v>184</v>
      </c>
      <c r="P60" s="93">
        <f t="shared" si="23"/>
        <v>27</v>
      </c>
      <c r="Q60" s="20"/>
      <c r="R60" s="20">
        <f>P60</f>
        <v>27</v>
      </c>
    </row>
    <row r="61" spans="1:18" s="47" customFormat="1" ht="45" customHeight="1">
      <c r="A61" s="29">
        <v>51</v>
      </c>
      <c r="B61" s="252" t="s">
        <v>65</v>
      </c>
      <c r="C61" s="134" t="s">
        <v>254</v>
      </c>
      <c r="D61" s="18">
        <v>3</v>
      </c>
      <c r="E61" s="18">
        <v>40</v>
      </c>
      <c r="F61" s="28">
        <v>139.5626</v>
      </c>
      <c r="G61" s="19">
        <f t="shared" si="17"/>
        <v>32.099398</v>
      </c>
      <c r="H61" s="18">
        <v>12</v>
      </c>
      <c r="I61" s="18">
        <v>11</v>
      </c>
      <c r="J61" s="18">
        <v>3</v>
      </c>
      <c r="K61" s="18">
        <v>14</v>
      </c>
      <c r="L61" s="19">
        <f t="shared" si="22"/>
        <v>3.5</v>
      </c>
      <c r="M61" s="19">
        <f t="shared" si="21"/>
        <v>0.6663676371750025</v>
      </c>
      <c r="N61" s="82">
        <f t="shared" si="18"/>
        <v>2.916666666666667</v>
      </c>
      <c r="O61" s="107">
        <f t="shared" si="19"/>
        <v>93</v>
      </c>
      <c r="P61" s="93">
        <f t="shared" si="23"/>
        <v>13</v>
      </c>
      <c r="Q61" s="18">
        <v>13</v>
      </c>
      <c r="R61" s="20">
        <f>ROUNDDOWN(IF(Q61&lt;P61,Q61,P61),0)</f>
        <v>13</v>
      </c>
    </row>
    <row r="62" spans="1:18" s="47" customFormat="1" ht="45" customHeight="1">
      <c r="A62" s="29">
        <v>52</v>
      </c>
      <c r="B62" s="252" t="s">
        <v>88</v>
      </c>
      <c r="C62" s="134" t="s">
        <v>260</v>
      </c>
      <c r="D62" s="18">
        <v>3</v>
      </c>
      <c r="E62" s="18">
        <v>41</v>
      </c>
      <c r="F62" s="28">
        <v>257.0065</v>
      </c>
      <c r="G62" s="19">
        <f t="shared" si="17"/>
        <v>59.111495000000005</v>
      </c>
      <c r="H62" s="18">
        <v>9</v>
      </c>
      <c r="I62" s="18">
        <v>6</v>
      </c>
      <c r="J62" s="18">
        <v>4</v>
      </c>
      <c r="K62" s="18">
        <v>10</v>
      </c>
      <c r="L62" s="19">
        <f t="shared" si="22"/>
        <v>2.4390243902439024</v>
      </c>
      <c r="M62" s="19">
        <f t="shared" si="21"/>
        <v>0.46691426092336186</v>
      </c>
      <c r="N62" s="82">
        <f t="shared" si="18"/>
        <v>2.032520325203252</v>
      </c>
      <c r="O62" s="107">
        <f t="shared" si="19"/>
        <v>120</v>
      </c>
      <c r="P62" s="93">
        <f t="shared" si="23"/>
        <v>18</v>
      </c>
      <c r="Q62" s="29">
        <v>18</v>
      </c>
      <c r="R62" s="20">
        <f>ROUNDDOWN(IF(Q62&lt;P62,Q62,P62),0)</f>
        <v>18</v>
      </c>
    </row>
    <row r="63" spans="1:18" s="47" customFormat="1" ht="45" customHeight="1">
      <c r="A63" s="29">
        <v>53</v>
      </c>
      <c r="B63" s="252" t="s">
        <v>213</v>
      </c>
      <c r="C63" s="134" t="s">
        <v>238</v>
      </c>
      <c r="D63" s="18">
        <v>2</v>
      </c>
      <c r="E63" s="18">
        <v>47</v>
      </c>
      <c r="F63" s="28">
        <v>296.7171</v>
      </c>
      <c r="G63" s="19">
        <f t="shared" si="17"/>
        <v>68.244933</v>
      </c>
      <c r="H63" s="18">
        <v>0</v>
      </c>
      <c r="I63" s="18">
        <v>0</v>
      </c>
      <c r="J63" s="18">
        <v>7</v>
      </c>
      <c r="K63" s="18">
        <v>7</v>
      </c>
      <c r="L63" s="19">
        <f t="shared" si="22"/>
        <v>1.4893617021276595</v>
      </c>
      <c r="M63" s="19">
        <f t="shared" si="21"/>
        <v>0.28309794076580014</v>
      </c>
      <c r="N63" s="82">
        <f t="shared" si="18"/>
        <v>1.2411347517730495</v>
      </c>
      <c r="O63" s="107">
        <f t="shared" si="19"/>
        <v>84</v>
      </c>
      <c r="P63" s="93">
        <f t="shared" si="23"/>
        <v>12</v>
      </c>
      <c r="Q63" s="29">
        <v>19</v>
      </c>
      <c r="R63" s="20">
        <f>ROUNDDOWN(IF(Q63&lt;P63,Q63,P63),0)</f>
        <v>12</v>
      </c>
    </row>
    <row r="64" spans="1:18" s="47" customFormat="1" ht="45" customHeight="1" thickBot="1">
      <c r="A64" s="112">
        <v>54</v>
      </c>
      <c r="B64" s="255" t="s">
        <v>248</v>
      </c>
      <c r="C64" s="153" t="s">
        <v>261</v>
      </c>
      <c r="D64" s="58">
        <v>3</v>
      </c>
      <c r="E64" s="58">
        <v>39</v>
      </c>
      <c r="F64" s="113">
        <v>343.092</v>
      </c>
      <c r="G64" s="71">
        <f t="shared" si="17"/>
        <v>78.91116</v>
      </c>
      <c r="H64" s="58">
        <v>9</v>
      </c>
      <c r="I64" s="58">
        <v>6</v>
      </c>
      <c r="J64" s="58">
        <v>2</v>
      </c>
      <c r="K64" s="58">
        <v>8</v>
      </c>
      <c r="L64" s="71">
        <f t="shared" si="22"/>
        <v>2.051282051282051</v>
      </c>
      <c r="M64" s="71">
        <f t="shared" si="21"/>
        <v>0.3905657957632355</v>
      </c>
      <c r="N64" s="115">
        <f t="shared" si="18"/>
        <v>1.7094017094017093</v>
      </c>
      <c r="O64" s="116">
        <f t="shared" si="19"/>
        <v>134</v>
      </c>
      <c r="P64" s="117">
        <f t="shared" si="23"/>
        <v>20</v>
      </c>
      <c r="Q64" s="112">
        <v>20</v>
      </c>
      <c r="R64" s="118">
        <f>ROUNDDOWN(IF(Q64&lt;P64,Q64,P64),0)</f>
        <v>20</v>
      </c>
    </row>
    <row r="65" spans="1:18" s="47" customFormat="1" ht="45" customHeight="1" thickBot="1">
      <c r="A65" s="259"/>
      <c r="B65" s="327" t="s">
        <v>89</v>
      </c>
      <c r="C65" s="235"/>
      <c r="D65" s="232">
        <f aca="true" t="shared" si="24" ref="D65:K65">SUM(D52:D64)</f>
        <v>41</v>
      </c>
      <c r="E65" s="232">
        <f t="shared" si="24"/>
        <v>560.04</v>
      </c>
      <c r="F65" s="328">
        <f t="shared" si="24"/>
        <v>3547.2966000000006</v>
      </c>
      <c r="G65" s="263">
        <f t="shared" si="24"/>
        <v>815.878218</v>
      </c>
      <c r="H65" s="298">
        <f t="shared" si="24"/>
        <v>124</v>
      </c>
      <c r="I65" s="298">
        <f t="shared" si="24"/>
        <v>86</v>
      </c>
      <c r="J65" s="298">
        <f t="shared" si="24"/>
        <v>44</v>
      </c>
      <c r="K65" s="298">
        <f t="shared" si="24"/>
        <v>130</v>
      </c>
      <c r="L65" s="263">
        <f>K65*10/E65</f>
        <v>2.3212627669452184</v>
      </c>
      <c r="M65" s="263">
        <f>O65/F65</f>
        <v>0.3552000698221851</v>
      </c>
      <c r="N65" s="264">
        <f>AVERAGE(N52:N64)</f>
        <v>2.2965160938575697</v>
      </c>
      <c r="O65" s="265">
        <f>SUM(O52:O64)</f>
        <v>1260</v>
      </c>
      <c r="P65" s="301">
        <f>SUM(P52:P64)</f>
        <v>183</v>
      </c>
      <c r="Q65" s="298">
        <f>SUM(Q52:Q64)</f>
        <v>118</v>
      </c>
      <c r="R65" s="299">
        <f>SUM(R52:R64)</f>
        <v>137</v>
      </c>
    </row>
    <row r="66" spans="1:18" s="47" customFormat="1" ht="45" customHeight="1" thickBot="1">
      <c r="A66" s="329"/>
      <c r="B66" s="283" t="s">
        <v>428</v>
      </c>
      <c r="C66" s="320"/>
      <c r="D66" s="321"/>
      <c r="E66" s="321"/>
      <c r="F66" s="321"/>
      <c r="G66" s="322"/>
      <c r="H66" s="321"/>
      <c r="I66" s="321"/>
      <c r="J66" s="321"/>
      <c r="K66" s="321"/>
      <c r="L66" s="321"/>
      <c r="M66" s="321"/>
      <c r="N66" s="323"/>
      <c r="O66" s="326"/>
      <c r="P66" s="320"/>
      <c r="Q66" s="321"/>
      <c r="R66" s="325"/>
    </row>
    <row r="67" spans="1:18" s="47" customFormat="1" ht="45" customHeight="1">
      <c r="A67" s="65">
        <v>55</v>
      </c>
      <c r="B67" s="254" t="s">
        <v>13</v>
      </c>
      <c r="C67" s="241">
        <v>43295</v>
      </c>
      <c r="D67" s="66">
        <v>3</v>
      </c>
      <c r="E67" s="66">
        <v>44</v>
      </c>
      <c r="F67" s="66">
        <v>309.7</v>
      </c>
      <c r="G67" s="60">
        <f aca="true" t="shared" si="25" ref="G67:G77">F67*$U$15</f>
        <v>71.231</v>
      </c>
      <c r="H67" s="66">
        <v>14</v>
      </c>
      <c r="I67" s="66">
        <v>7</v>
      </c>
      <c r="J67" s="66">
        <v>2</v>
      </c>
      <c r="K67" s="66">
        <v>9</v>
      </c>
      <c r="L67" s="60">
        <f>K67*10/E67</f>
        <v>2.0454545454545454</v>
      </c>
      <c r="M67" s="60">
        <f>O67/F67</f>
        <v>0.39070067807555703</v>
      </c>
      <c r="N67" s="81">
        <f aca="true" t="shared" si="26" ref="N67:N77">L67*$T$15</f>
        <v>1.7045454545454546</v>
      </c>
      <c r="O67" s="106">
        <f aca="true" t="shared" si="27" ref="O67:O77">ROUNDDOWN(N67*G67,0)</f>
        <v>121</v>
      </c>
      <c r="P67" s="92">
        <f aca="true" t="shared" si="28" ref="P67:P81">ROUNDDOWN(IF(O67&lt;$T$6,"0",O67*15/100),0)</f>
        <v>18</v>
      </c>
      <c r="Q67" s="66">
        <v>17</v>
      </c>
      <c r="R67" s="67">
        <f aca="true" t="shared" si="29" ref="R67:R73">ROUNDDOWN(IF(Q67&lt;P67,Q67,P67),0)</f>
        <v>17</v>
      </c>
    </row>
    <row r="68" spans="1:18" s="47" customFormat="1" ht="45" customHeight="1">
      <c r="A68" s="29">
        <v>56</v>
      </c>
      <c r="B68" s="248" t="s">
        <v>32</v>
      </c>
      <c r="C68" s="134" t="s">
        <v>274</v>
      </c>
      <c r="D68" s="18">
        <v>3</v>
      </c>
      <c r="E68" s="18">
        <v>36</v>
      </c>
      <c r="F68" s="18">
        <v>246.336</v>
      </c>
      <c r="G68" s="19">
        <f t="shared" si="25"/>
        <v>56.65728000000001</v>
      </c>
      <c r="H68" s="18">
        <v>11</v>
      </c>
      <c r="I68" s="18">
        <v>11</v>
      </c>
      <c r="J68" s="18">
        <v>0</v>
      </c>
      <c r="K68" s="18">
        <v>11</v>
      </c>
      <c r="L68" s="19">
        <f>K68*10/E68</f>
        <v>3.0555555555555554</v>
      </c>
      <c r="M68" s="19">
        <f aca="true" t="shared" si="30" ref="M68:M77">O68/F68</f>
        <v>0.5845674201091192</v>
      </c>
      <c r="N68" s="82">
        <f t="shared" si="26"/>
        <v>2.5462962962962963</v>
      </c>
      <c r="O68" s="107">
        <f t="shared" si="27"/>
        <v>144</v>
      </c>
      <c r="P68" s="93">
        <f t="shared" si="28"/>
        <v>21</v>
      </c>
      <c r="Q68" s="18">
        <v>20</v>
      </c>
      <c r="R68" s="20">
        <f t="shared" si="29"/>
        <v>20</v>
      </c>
    </row>
    <row r="69" spans="1:18" s="47" customFormat="1" ht="45" customHeight="1">
      <c r="A69" s="29">
        <v>57</v>
      </c>
      <c r="B69" s="248" t="s">
        <v>33</v>
      </c>
      <c r="C69" s="134" t="s">
        <v>231</v>
      </c>
      <c r="D69" s="18">
        <v>3</v>
      </c>
      <c r="E69" s="18">
        <v>50</v>
      </c>
      <c r="F69" s="18">
        <v>1221.2</v>
      </c>
      <c r="G69" s="19">
        <f t="shared" si="25"/>
        <v>280.87600000000003</v>
      </c>
      <c r="H69" s="18">
        <v>12</v>
      </c>
      <c r="I69" s="18">
        <v>8</v>
      </c>
      <c r="J69" s="18">
        <v>0</v>
      </c>
      <c r="K69" s="18">
        <v>8</v>
      </c>
      <c r="L69" s="19">
        <f>K69*10/E69</f>
        <v>1.6</v>
      </c>
      <c r="M69" s="19">
        <f t="shared" si="30"/>
        <v>0.3062561415001638</v>
      </c>
      <c r="N69" s="82">
        <f t="shared" si="26"/>
        <v>1.3333333333333335</v>
      </c>
      <c r="O69" s="107">
        <f t="shared" si="27"/>
        <v>374</v>
      </c>
      <c r="P69" s="93">
        <f t="shared" si="28"/>
        <v>56</v>
      </c>
      <c r="Q69" s="18">
        <v>56</v>
      </c>
      <c r="R69" s="20">
        <f t="shared" si="29"/>
        <v>56</v>
      </c>
    </row>
    <row r="70" spans="1:18" s="47" customFormat="1" ht="45" customHeight="1">
      <c r="A70" s="29">
        <v>58</v>
      </c>
      <c r="B70" s="252" t="s">
        <v>214</v>
      </c>
      <c r="C70" s="134" t="s">
        <v>259</v>
      </c>
      <c r="D70" s="18">
        <v>6</v>
      </c>
      <c r="E70" s="18">
        <v>80</v>
      </c>
      <c r="F70" s="18">
        <v>662</v>
      </c>
      <c r="G70" s="19">
        <f t="shared" si="25"/>
        <v>152.26000000000002</v>
      </c>
      <c r="H70" s="18">
        <v>18</v>
      </c>
      <c r="I70" s="18">
        <v>17</v>
      </c>
      <c r="J70" s="18">
        <v>15</v>
      </c>
      <c r="K70" s="18">
        <v>32</v>
      </c>
      <c r="L70" s="19">
        <f aca="true" t="shared" si="31" ref="L70:L77">K70*10/E70</f>
        <v>4</v>
      </c>
      <c r="M70" s="19">
        <f t="shared" si="30"/>
        <v>0.7658610271903323</v>
      </c>
      <c r="N70" s="82">
        <f t="shared" si="26"/>
        <v>3.3333333333333335</v>
      </c>
      <c r="O70" s="107">
        <f t="shared" si="27"/>
        <v>507</v>
      </c>
      <c r="P70" s="93">
        <f t="shared" si="28"/>
        <v>76</v>
      </c>
      <c r="Q70" s="18">
        <v>8</v>
      </c>
      <c r="R70" s="20">
        <f t="shared" si="29"/>
        <v>8</v>
      </c>
    </row>
    <row r="71" spans="1:18" s="47" customFormat="1" ht="45" customHeight="1">
      <c r="A71" s="29">
        <v>59</v>
      </c>
      <c r="B71" s="252" t="s">
        <v>215</v>
      </c>
      <c r="C71" s="134" t="s">
        <v>262</v>
      </c>
      <c r="D71" s="18">
        <v>3</v>
      </c>
      <c r="E71" s="18">
        <v>37.5</v>
      </c>
      <c r="F71" s="18">
        <v>265.423</v>
      </c>
      <c r="G71" s="19">
        <f t="shared" si="25"/>
        <v>61.047290000000004</v>
      </c>
      <c r="H71" s="18">
        <v>7</v>
      </c>
      <c r="I71" s="18">
        <v>7</v>
      </c>
      <c r="J71" s="18">
        <v>9</v>
      </c>
      <c r="K71" s="18">
        <v>16</v>
      </c>
      <c r="L71" s="19">
        <f t="shared" si="31"/>
        <v>4.266666666666667</v>
      </c>
      <c r="M71" s="19">
        <f t="shared" si="30"/>
        <v>0.8175629090169277</v>
      </c>
      <c r="N71" s="82">
        <f t="shared" si="26"/>
        <v>3.555555555555556</v>
      </c>
      <c r="O71" s="107">
        <f t="shared" si="27"/>
        <v>217</v>
      </c>
      <c r="P71" s="93">
        <f t="shared" si="28"/>
        <v>32</v>
      </c>
      <c r="Q71" s="18">
        <v>20</v>
      </c>
      <c r="R71" s="20">
        <f t="shared" si="29"/>
        <v>20</v>
      </c>
    </row>
    <row r="72" spans="1:18" s="47" customFormat="1" ht="45" customHeight="1">
      <c r="A72" s="29">
        <v>60</v>
      </c>
      <c r="B72" s="248" t="s">
        <v>22</v>
      </c>
      <c r="C72" s="134" t="s">
        <v>269</v>
      </c>
      <c r="D72" s="18">
        <v>3</v>
      </c>
      <c r="E72" s="18">
        <v>37.5</v>
      </c>
      <c r="F72" s="18">
        <v>245.077</v>
      </c>
      <c r="G72" s="19">
        <f t="shared" si="25"/>
        <v>56.36771</v>
      </c>
      <c r="H72" s="18">
        <v>8</v>
      </c>
      <c r="I72" s="18">
        <v>6</v>
      </c>
      <c r="J72" s="18">
        <v>2</v>
      </c>
      <c r="K72" s="18">
        <v>8</v>
      </c>
      <c r="L72" s="19">
        <f t="shared" si="31"/>
        <v>2.1333333333333333</v>
      </c>
      <c r="M72" s="19">
        <f t="shared" si="30"/>
        <v>0.4080350257266084</v>
      </c>
      <c r="N72" s="82">
        <f t="shared" si="26"/>
        <v>1.777777777777778</v>
      </c>
      <c r="O72" s="107">
        <f t="shared" si="27"/>
        <v>100</v>
      </c>
      <c r="P72" s="93">
        <f t="shared" si="28"/>
        <v>15</v>
      </c>
      <c r="Q72" s="18">
        <v>2</v>
      </c>
      <c r="R72" s="20">
        <f t="shared" si="29"/>
        <v>2</v>
      </c>
    </row>
    <row r="73" spans="1:18" s="47" customFormat="1" ht="45" customHeight="1">
      <c r="A73" s="29">
        <v>61</v>
      </c>
      <c r="B73" s="248" t="s">
        <v>247</v>
      </c>
      <c r="C73" s="133">
        <v>43291</v>
      </c>
      <c r="D73" s="18">
        <v>1</v>
      </c>
      <c r="E73" s="18">
        <v>13.6</v>
      </c>
      <c r="F73" s="18">
        <v>45.173</v>
      </c>
      <c r="G73" s="19">
        <f t="shared" si="25"/>
        <v>10.389790000000001</v>
      </c>
      <c r="H73" s="18">
        <v>4</v>
      </c>
      <c r="I73" s="18">
        <v>4</v>
      </c>
      <c r="J73" s="18">
        <v>3</v>
      </c>
      <c r="K73" s="18">
        <v>7</v>
      </c>
      <c r="L73" s="19">
        <f t="shared" si="31"/>
        <v>5.147058823529412</v>
      </c>
      <c r="M73" s="19">
        <f t="shared" si="30"/>
        <v>0.9740331614017222</v>
      </c>
      <c r="N73" s="82">
        <f t="shared" si="26"/>
        <v>4.2892156862745106</v>
      </c>
      <c r="O73" s="107">
        <f t="shared" si="27"/>
        <v>44</v>
      </c>
      <c r="P73" s="93">
        <f t="shared" si="28"/>
        <v>6</v>
      </c>
      <c r="Q73" s="18">
        <v>6</v>
      </c>
      <c r="R73" s="20">
        <f t="shared" si="29"/>
        <v>6</v>
      </c>
    </row>
    <row r="74" spans="1:18" s="47" customFormat="1" ht="45" customHeight="1">
      <c r="A74" s="29">
        <v>62</v>
      </c>
      <c r="B74" s="249" t="s">
        <v>54</v>
      </c>
      <c r="C74" s="134" t="s">
        <v>251</v>
      </c>
      <c r="D74" s="18">
        <v>5</v>
      </c>
      <c r="E74" s="18">
        <v>67.8</v>
      </c>
      <c r="F74" s="28">
        <v>2181.55455</v>
      </c>
      <c r="G74" s="19">
        <f t="shared" si="25"/>
        <v>501.7575465</v>
      </c>
      <c r="H74" s="18">
        <v>13</v>
      </c>
      <c r="I74" s="18">
        <v>13</v>
      </c>
      <c r="J74" s="18">
        <v>1</v>
      </c>
      <c r="K74" s="18">
        <v>14</v>
      </c>
      <c r="L74" s="19">
        <f t="shared" si="31"/>
        <v>2.064896755162242</v>
      </c>
      <c r="M74" s="19">
        <f t="shared" si="30"/>
        <v>0.3955894662363589</v>
      </c>
      <c r="N74" s="82">
        <f t="shared" si="26"/>
        <v>1.7207472959685353</v>
      </c>
      <c r="O74" s="107">
        <f t="shared" si="27"/>
        <v>863</v>
      </c>
      <c r="P74" s="93">
        <f t="shared" si="28"/>
        <v>129</v>
      </c>
      <c r="Q74" s="20"/>
      <c r="R74" s="20">
        <f>P74</f>
        <v>129</v>
      </c>
    </row>
    <row r="75" spans="1:18" s="47" customFormat="1" ht="45" customHeight="1">
      <c r="A75" s="29">
        <v>63</v>
      </c>
      <c r="B75" s="248" t="s">
        <v>53</v>
      </c>
      <c r="C75" s="134" t="s">
        <v>273</v>
      </c>
      <c r="D75" s="18">
        <v>3</v>
      </c>
      <c r="E75" s="18">
        <v>36.3</v>
      </c>
      <c r="F75" s="18">
        <v>500.249</v>
      </c>
      <c r="G75" s="19">
        <f t="shared" si="25"/>
        <v>115.05727000000002</v>
      </c>
      <c r="H75" s="18">
        <v>14</v>
      </c>
      <c r="I75" s="18">
        <v>10</v>
      </c>
      <c r="J75" s="18">
        <v>0</v>
      </c>
      <c r="K75" s="18">
        <v>10</v>
      </c>
      <c r="L75" s="19">
        <f t="shared" si="31"/>
        <v>2.7548209366391188</v>
      </c>
      <c r="M75" s="19">
        <f t="shared" si="30"/>
        <v>0.5277371868809333</v>
      </c>
      <c r="N75" s="82">
        <f t="shared" si="26"/>
        <v>2.2956841138659323</v>
      </c>
      <c r="O75" s="107">
        <f t="shared" si="27"/>
        <v>264</v>
      </c>
      <c r="P75" s="93">
        <f t="shared" si="28"/>
        <v>39</v>
      </c>
      <c r="Q75" s="18">
        <v>39</v>
      </c>
      <c r="R75" s="20">
        <f>ROUNDDOWN(IF(Q75&lt;P75,Q75,P75),0)</f>
        <v>39</v>
      </c>
    </row>
    <row r="76" spans="1:18" s="47" customFormat="1" ht="45" customHeight="1">
      <c r="A76" s="29">
        <v>64</v>
      </c>
      <c r="B76" s="256" t="s">
        <v>92</v>
      </c>
      <c r="C76" s="134" t="s">
        <v>252</v>
      </c>
      <c r="D76" s="38">
        <v>3</v>
      </c>
      <c r="E76" s="38">
        <v>34</v>
      </c>
      <c r="F76" s="18">
        <v>303.961</v>
      </c>
      <c r="G76" s="19">
        <f t="shared" si="25"/>
        <v>69.91103000000001</v>
      </c>
      <c r="H76" s="38">
        <v>5</v>
      </c>
      <c r="I76" s="38">
        <v>4</v>
      </c>
      <c r="J76" s="38">
        <v>0</v>
      </c>
      <c r="K76" s="18">
        <v>4</v>
      </c>
      <c r="L76" s="19">
        <f t="shared" si="31"/>
        <v>1.1764705882352942</v>
      </c>
      <c r="M76" s="19">
        <f t="shared" si="30"/>
        <v>0.22371291053786505</v>
      </c>
      <c r="N76" s="82">
        <f t="shared" si="26"/>
        <v>0.9803921568627452</v>
      </c>
      <c r="O76" s="107">
        <f t="shared" si="27"/>
        <v>68</v>
      </c>
      <c r="P76" s="93">
        <f t="shared" si="28"/>
        <v>10</v>
      </c>
      <c r="Q76" s="38">
        <v>12</v>
      </c>
      <c r="R76" s="29">
        <f>ROUNDDOWN(IF(Q76&lt;P76,Q76,P76),0)</f>
        <v>10</v>
      </c>
    </row>
    <row r="77" spans="1:18" s="47" customFormat="1" ht="45" customHeight="1" thickBot="1">
      <c r="A77" s="112">
        <v>65</v>
      </c>
      <c r="B77" s="255" t="s">
        <v>93</v>
      </c>
      <c r="C77" s="153" t="s">
        <v>253</v>
      </c>
      <c r="D77" s="58">
        <v>3</v>
      </c>
      <c r="E77" s="58">
        <v>29.2</v>
      </c>
      <c r="F77" s="31">
        <v>54.16145</v>
      </c>
      <c r="G77" s="71">
        <f t="shared" si="25"/>
        <v>12.457133500000001</v>
      </c>
      <c r="H77" s="58">
        <v>11</v>
      </c>
      <c r="I77" s="58">
        <v>9</v>
      </c>
      <c r="J77" s="58">
        <v>2</v>
      </c>
      <c r="K77" s="58">
        <v>11</v>
      </c>
      <c r="L77" s="71">
        <f t="shared" si="31"/>
        <v>3.767123287671233</v>
      </c>
      <c r="M77" s="71">
        <f t="shared" si="30"/>
        <v>0.7200693482172282</v>
      </c>
      <c r="N77" s="115">
        <f t="shared" si="26"/>
        <v>3.1392694063926943</v>
      </c>
      <c r="O77" s="116">
        <f t="shared" si="27"/>
        <v>39</v>
      </c>
      <c r="P77" s="117">
        <f t="shared" si="28"/>
        <v>5</v>
      </c>
      <c r="Q77" s="58">
        <v>6</v>
      </c>
      <c r="R77" s="118">
        <f>ROUNDDOWN(IF(Q77&lt;P77,Q77,P77),0)</f>
        <v>5</v>
      </c>
    </row>
    <row r="78" spans="1:18" s="47" customFormat="1" ht="45" customHeight="1" thickBot="1">
      <c r="A78" s="334"/>
      <c r="B78" s="319" t="s">
        <v>89</v>
      </c>
      <c r="C78" s="235"/>
      <c r="D78" s="157">
        <f aca="true" t="shared" si="32" ref="D78:K78">SUM(D67:D77)</f>
        <v>36</v>
      </c>
      <c r="E78" s="157">
        <f t="shared" si="32"/>
        <v>465.90000000000003</v>
      </c>
      <c r="F78" s="157">
        <f t="shared" si="32"/>
        <v>6034.834999999999</v>
      </c>
      <c r="G78" s="158">
        <f t="shared" si="32"/>
        <v>1388.01205</v>
      </c>
      <c r="H78" s="73">
        <f t="shared" si="32"/>
        <v>117</v>
      </c>
      <c r="I78" s="73">
        <f t="shared" si="32"/>
        <v>96</v>
      </c>
      <c r="J78" s="73">
        <f t="shared" si="32"/>
        <v>34</v>
      </c>
      <c r="K78" s="73">
        <f t="shared" si="32"/>
        <v>130</v>
      </c>
      <c r="L78" s="158">
        <f>K78*10/E78</f>
        <v>2.790298347284825</v>
      </c>
      <c r="M78" s="158">
        <f>O78/F78</f>
        <v>0.4541963450533445</v>
      </c>
      <c r="N78" s="159">
        <f>AVERAGE(N67:N77)</f>
        <v>2.4251045827460156</v>
      </c>
      <c r="O78" s="104">
        <f>SUM(O67:O77)</f>
        <v>2741</v>
      </c>
      <c r="P78" s="90">
        <f>SUM(P67:P77)</f>
        <v>407</v>
      </c>
      <c r="Q78" s="73">
        <f>SUM(Q67:Q77)</f>
        <v>186</v>
      </c>
      <c r="R78" s="74">
        <f>SUM(R67:R77)</f>
        <v>312</v>
      </c>
    </row>
    <row r="79" spans="1:18" s="47" customFormat="1" ht="45" customHeight="1" thickBot="1">
      <c r="A79" s="335"/>
      <c r="B79" s="283" t="s">
        <v>444</v>
      </c>
      <c r="C79" s="320"/>
      <c r="D79" s="321"/>
      <c r="E79" s="321"/>
      <c r="F79" s="321"/>
      <c r="G79" s="322"/>
      <c r="H79" s="321"/>
      <c r="I79" s="321"/>
      <c r="J79" s="321"/>
      <c r="K79" s="321"/>
      <c r="L79" s="321"/>
      <c r="M79" s="321"/>
      <c r="N79" s="323"/>
      <c r="O79" s="326"/>
      <c r="P79" s="336"/>
      <c r="Q79" s="321"/>
      <c r="R79" s="325"/>
    </row>
    <row r="80" spans="1:18" s="47" customFormat="1" ht="45" customHeight="1">
      <c r="A80" s="65">
        <v>66</v>
      </c>
      <c r="B80" s="247" t="s">
        <v>44</v>
      </c>
      <c r="C80" s="161" t="s">
        <v>224</v>
      </c>
      <c r="D80" s="66">
        <v>3</v>
      </c>
      <c r="E80" s="66">
        <v>43.3</v>
      </c>
      <c r="F80" s="66">
        <v>225</v>
      </c>
      <c r="G80" s="60">
        <f>F80*$U$15</f>
        <v>51.75</v>
      </c>
      <c r="H80" s="66">
        <v>1</v>
      </c>
      <c r="I80" s="66">
        <v>1</v>
      </c>
      <c r="J80" s="66">
        <v>0</v>
      </c>
      <c r="K80" s="66">
        <v>1</v>
      </c>
      <c r="L80" s="60">
        <f>K80*10/E80</f>
        <v>0.2309468822170901</v>
      </c>
      <c r="M80" s="60">
        <f>O80/F80</f>
        <v>0.04</v>
      </c>
      <c r="N80" s="81">
        <f>L80*$T$15</f>
        <v>0.19245573518090842</v>
      </c>
      <c r="O80" s="106">
        <f>ROUNDDOWN(N80*G80,0)</f>
        <v>9</v>
      </c>
      <c r="P80" s="92">
        <f t="shared" si="28"/>
        <v>1</v>
      </c>
      <c r="Q80" s="66">
        <v>3</v>
      </c>
      <c r="R80" s="67">
        <f>P80</f>
        <v>1</v>
      </c>
    </row>
    <row r="81" spans="1:18" s="47" customFormat="1" ht="45" customHeight="1">
      <c r="A81" s="29">
        <v>67</v>
      </c>
      <c r="B81" s="248" t="s">
        <v>45</v>
      </c>
      <c r="C81" s="134" t="s">
        <v>224</v>
      </c>
      <c r="D81" s="18">
        <v>5</v>
      </c>
      <c r="E81" s="18">
        <v>68</v>
      </c>
      <c r="F81" s="18">
        <v>520</v>
      </c>
      <c r="G81" s="19">
        <f>F81*$U$15</f>
        <v>119.60000000000001</v>
      </c>
      <c r="H81" s="18">
        <v>3</v>
      </c>
      <c r="I81" s="18">
        <v>3</v>
      </c>
      <c r="J81" s="18">
        <v>0</v>
      </c>
      <c r="K81" s="18">
        <v>3</v>
      </c>
      <c r="L81" s="19">
        <f>K81*10/E81</f>
        <v>0.4411764705882353</v>
      </c>
      <c r="M81" s="19">
        <f aca="true" t="shared" si="33" ref="M81:M91">O81/F81</f>
        <v>0.08269230769230769</v>
      </c>
      <c r="N81" s="82">
        <f>L81*$T$15</f>
        <v>0.36764705882352944</v>
      </c>
      <c r="O81" s="107">
        <f>ROUNDDOWN(N81*G81,0)</f>
        <v>43</v>
      </c>
      <c r="P81" s="93">
        <f t="shared" si="28"/>
        <v>6</v>
      </c>
      <c r="Q81" s="18">
        <v>7</v>
      </c>
      <c r="R81" s="20">
        <f>P81</f>
        <v>6</v>
      </c>
    </row>
    <row r="82" spans="1:18" s="47" customFormat="1" ht="45" customHeight="1">
      <c r="A82" s="29">
        <v>68</v>
      </c>
      <c r="B82" s="252" t="s">
        <v>47</v>
      </c>
      <c r="C82" s="134" t="s">
        <v>224</v>
      </c>
      <c r="D82" s="18">
        <v>21</v>
      </c>
      <c r="E82" s="18">
        <v>224</v>
      </c>
      <c r="F82" s="18">
        <v>2256</v>
      </c>
      <c r="G82" s="19">
        <f>F82*$U$15</f>
        <v>518.88</v>
      </c>
      <c r="H82" s="18">
        <v>13</v>
      </c>
      <c r="I82" s="18">
        <v>12</v>
      </c>
      <c r="J82" s="18">
        <v>0</v>
      </c>
      <c r="K82" s="18">
        <v>12</v>
      </c>
      <c r="L82" s="19">
        <f>K82*10/E82</f>
        <v>0.5357142857142857</v>
      </c>
      <c r="M82" s="19">
        <f t="shared" si="33"/>
        <v>0.1023936170212766</v>
      </c>
      <c r="N82" s="82">
        <f>L82*$T$15</f>
        <v>0.44642857142857145</v>
      </c>
      <c r="O82" s="107">
        <f>ROUNDDOWN(N82*G82,0)</f>
        <v>231</v>
      </c>
      <c r="P82" s="93">
        <f aca="true" t="shared" si="34" ref="P82:P87">ROUNDDOWN(IF(O82&lt;$T$6,"0",O82*15/100),0)</f>
        <v>34</v>
      </c>
      <c r="Q82" s="18">
        <v>45</v>
      </c>
      <c r="R82" s="20">
        <f>ROUNDDOWN(IF(Q82&lt;P82,Q82,P82),0)</f>
        <v>34</v>
      </c>
    </row>
    <row r="83" spans="1:18" s="47" customFormat="1" ht="45" customHeight="1">
      <c r="A83" s="29">
        <v>69</v>
      </c>
      <c r="B83" s="248" t="s">
        <v>46</v>
      </c>
      <c r="C83" s="134" t="s">
        <v>223</v>
      </c>
      <c r="D83" s="18">
        <v>2</v>
      </c>
      <c r="E83" s="18">
        <v>30</v>
      </c>
      <c r="F83" s="18">
        <v>255.545</v>
      </c>
      <c r="G83" s="19">
        <f>F83*$U$15</f>
        <v>58.77535</v>
      </c>
      <c r="H83" s="18">
        <v>2</v>
      </c>
      <c r="I83" s="18">
        <v>2</v>
      </c>
      <c r="J83" s="18">
        <v>0</v>
      </c>
      <c r="K83" s="18">
        <v>2</v>
      </c>
      <c r="L83" s="19">
        <f>K83*10/E83</f>
        <v>0.6666666666666666</v>
      </c>
      <c r="M83" s="19">
        <f t="shared" si="33"/>
        <v>0.125222563540668</v>
      </c>
      <c r="N83" s="82">
        <f>L83*$T$15</f>
        <v>0.5555555555555556</v>
      </c>
      <c r="O83" s="107">
        <f>ROUNDDOWN(N83*G83,0)</f>
        <v>32</v>
      </c>
      <c r="P83" s="93">
        <f t="shared" si="34"/>
        <v>4</v>
      </c>
      <c r="Q83" s="18">
        <v>5</v>
      </c>
      <c r="R83" s="20">
        <f>P83</f>
        <v>4</v>
      </c>
    </row>
    <row r="84" spans="1:18" s="47" customFormat="1" ht="45" customHeight="1">
      <c r="A84" s="29">
        <v>70</v>
      </c>
      <c r="B84" s="249" t="s">
        <v>94</v>
      </c>
      <c r="C84" s="133">
        <v>43300</v>
      </c>
      <c r="D84" s="18">
        <v>1</v>
      </c>
      <c r="E84" s="18">
        <v>10.7</v>
      </c>
      <c r="F84" s="18">
        <v>1294.273</v>
      </c>
      <c r="G84" s="19">
        <f>F84*$U$15</f>
        <v>297.68279</v>
      </c>
      <c r="H84" s="18">
        <v>1</v>
      </c>
      <c r="I84" s="18">
        <v>2</v>
      </c>
      <c r="J84" s="18">
        <v>1</v>
      </c>
      <c r="K84" s="18">
        <v>3</v>
      </c>
      <c r="L84" s="19">
        <f>K84*10/E84</f>
        <v>2.8037383177570097</v>
      </c>
      <c r="M84" s="19">
        <f t="shared" si="33"/>
        <v>0.5369809924181375</v>
      </c>
      <c r="N84" s="82">
        <f>L84*$T$15</f>
        <v>2.3364485981308416</v>
      </c>
      <c r="O84" s="107">
        <f>ROUNDDOWN(N84*G84,0)</f>
        <v>695</v>
      </c>
      <c r="P84" s="93">
        <f t="shared" si="34"/>
        <v>104</v>
      </c>
      <c r="Q84" s="20"/>
      <c r="R84" s="20">
        <f>P84</f>
        <v>104</v>
      </c>
    </row>
    <row r="85" spans="1:18" s="47" customFormat="1" ht="45" customHeight="1">
      <c r="A85" s="29">
        <v>71</v>
      </c>
      <c r="B85" s="249" t="s">
        <v>95</v>
      </c>
      <c r="C85" s="132" t="s">
        <v>369</v>
      </c>
      <c r="D85" s="18"/>
      <c r="E85" s="18"/>
      <c r="F85" s="18"/>
      <c r="G85" s="19"/>
      <c r="H85" s="18"/>
      <c r="I85" s="18"/>
      <c r="J85" s="18"/>
      <c r="K85" s="18"/>
      <c r="L85" s="19"/>
      <c r="M85" s="19"/>
      <c r="N85" s="82"/>
      <c r="O85" s="107"/>
      <c r="P85" s="93"/>
      <c r="Q85" s="18"/>
      <c r="R85" s="20"/>
    </row>
    <row r="86" spans="1:18" s="47" customFormat="1" ht="45" customHeight="1">
      <c r="A86" s="29">
        <v>72</v>
      </c>
      <c r="B86" s="248" t="s">
        <v>15</v>
      </c>
      <c r="C86" s="132" t="s">
        <v>369</v>
      </c>
      <c r="D86" s="18"/>
      <c r="E86" s="18"/>
      <c r="F86" s="18"/>
      <c r="G86" s="19"/>
      <c r="H86" s="18"/>
      <c r="I86" s="18"/>
      <c r="J86" s="18"/>
      <c r="K86" s="18"/>
      <c r="L86" s="19"/>
      <c r="M86" s="19"/>
      <c r="N86" s="82"/>
      <c r="O86" s="107"/>
      <c r="P86" s="93"/>
      <c r="Q86" s="18"/>
      <c r="R86" s="20"/>
    </row>
    <row r="87" spans="1:18" s="47" customFormat="1" ht="45" customHeight="1">
      <c r="A87" s="29">
        <v>73</v>
      </c>
      <c r="B87" s="248" t="s">
        <v>48</v>
      </c>
      <c r="C87" s="133">
        <v>43308</v>
      </c>
      <c r="D87" s="18">
        <v>3</v>
      </c>
      <c r="E87" s="18">
        <v>38</v>
      </c>
      <c r="F87" s="18">
        <v>156.031</v>
      </c>
      <c r="G87" s="19">
        <f>F87*$U$15</f>
        <v>35.887130000000006</v>
      </c>
      <c r="H87" s="18">
        <v>6</v>
      </c>
      <c r="I87" s="18">
        <v>6</v>
      </c>
      <c r="J87" s="18">
        <v>8</v>
      </c>
      <c r="K87" s="18">
        <v>14</v>
      </c>
      <c r="L87" s="19">
        <f>K87*10/E87</f>
        <v>3.6842105263157894</v>
      </c>
      <c r="M87" s="19">
        <f t="shared" si="33"/>
        <v>0.7049881113368497</v>
      </c>
      <c r="N87" s="82">
        <f>L87*$T$15</f>
        <v>3.0701754385964914</v>
      </c>
      <c r="O87" s="107">
        <f>ROUNDDOWN(N87*G87,0)</f>
        <v>110</v>
      </c>
      <c r="P87" s="93">
        <f t="shared" si="34"/>
        <v>16</v>
      </c>
      <c r="Q87" s="18">
        <v>5</v>
      </c>
      <c r="R87" s="20">
        <f>ROUNDDOWN(IF(Q87&lt;P87,Q87,P87),0)</f>
        <v>5</v>
      </c>
    </row>
    <row r="88" spans="1:18" s="47" customFormat="1" ht="45" customHeight="1">
      <c r="A88" s="29">
        <v>74</v>
      </c>
      <c r="B88" s="257" t="s">
        <v>96</v>
      </c>
      <c r="C88" s="132" t="s">
        <v>369</v>
      </c>
      <c r="D88" s="29"/>
      <c r="E88" s="29"/>
      <c r="F88" s="18"/>
      <c r="G88" s="19"/>
      <c r="H88" s="29"/>
      <c r="I88" s="29"/>
      <c r="J88" s="29"/>
      <c r="K88" s="18"/>
      <c r="L88" s="19"/>
      <c r="M88" s="19"/>
      <c r="N88" s="82"/>
      <c r="O88" s="107"/>
      <c r="P88" s="93"/>
      <c r="Q88" s="29"/>
      <c r="R88" s="20"/>
    </row>
    <row r="89" spans="1:18" s="47" customFormat="1" ht="45" customHeight="1">
      <c r="A89" s="29">
        <v>75</v>
      </c>
      <c r="B89" s="249" t="s">
        <v>97</v>
      </c>
      <c r="C89" s="133">
        <v>43290</v>
      </c>
      <c r="D89" s="18">
        <v>1</v>
      </c>
      <c r="E89" s="18">
        <v>12</v>
      </c>
      <c r="F89" s="18">
        <v>555</v>
      </c>
      <c r="G89" s="19">
        <f>F89*$U$15</f>
        <v>127.65</v>
      </c>
      <c r="H89" s="18">
        <v>2</v>
      </c>
      <c r="I89" s="18">
        <v>3</v>
      </c>
      <c r="J89" s="18">
        <v>1</v>
      </c>
      <c r="K89" s="18">
        <v>4</v>
      </c>
      <c r="L89" s="19">
        <f>K89*10/E89</f>
        <v>3.3333333333333335</v>
      </c>
      <c r="M89" s="19">
        <f t="shared" si="33"/>
        <v>0.6378378378378379</v>
      </c>
      <c r="N89" s="82">
        <f>L89*$T$15</f>
        <v>2.777777777777778</v>
      </c>
      <c r="O89" s="107">
        <f>ROUNDDOWN(N89*G89,0)</f>
        <v>354</v>
      </c>
      <c r="P89" s="93">
        <f>ROUNDDOWN(IF(O89&lt;$T$6,"0",O89*15/100),0)</f>
        <v>53</v>
      </c>
      <c r="Q89" s="20"/>
      <c r="R89" s="20">
        <f>P89</f>
        <v>53</v>
      </c>
    </row>
    <row r="90" spans="1:18" s="47" customFormat="1" ht="45" customHeight="1">
      <c r="A90" s="29">
        <v>76</v>
      </c>
      <c r="B90" s="249" t="s">
        <v>268</v>
      </c>
      <c r="C90" s="133">
        <v>43295</v>
      </c>
      <c r="D90" s="18">
        <v>1</v>
      </c>
      <c r="E90" s="18">
        <v>11.2</v>
      </c>
      <c r="F90" s="18">
        <v>920.346</v>
      </c>
      <c r="G90" s="19">
        <f>F90*$U$15</f>
        <v>211.67958000000002</v>
      </c>
      <c r="H90" s="18">
        <v>2</v>
      </c>
      <c r="I90" s="18">
        <v>2</v>
      </c>
      <c r="J90" s="18">
        <v>0</v>
      </c>
      <c r="K90" s="18">
        <v>2</v>
      </c>
      <c r="L90" s="19">
        <f>K90*10/E90</f>
        <v>1.7857142857142858</v>
      </c>
      <c r="M90" s="19">
        <f t="shared" si="33"/>
        <v>0.3411760359690812</v>
      </c>
      <c r="N90" s="82">
        <f>L90*$T$15</f>
        <v>1.4880952380952381</v>
      </c>
      <c r="O90" s="107">
        <f>ROUNDDOWN(N90*G90,0)</f>
        <v>314</v>
      </c>
      <c r="P90" s="93">
        <f>ROUNDDOWN(IF(O90&lt;$T$6,"0",O90*15/100),0)</f>
        <v>47</v>
      </c>
      <c r="Q90" s="20"/>
      <c r="R90" s="20">
        <f>P90</f>
        <v>47</v>
      </c>
    </row>
    <row r="91" spans="1:18" s="47" customFormat="1" ht="45" customHeight="1" thickBot="1">
      <c r="A91" s="112">
        <v>77</v>
      </c>
      <c r="B91" s="258" t="s">
        <v>16</v>
      </c>
      <c r="C91" s="137">
        <v>43288</v>
      </c>
      <c r="D91" s="58">
        <v>1</v>
      </c>
      <c r="E91" s="58">
        <v>10.3</v>
      </c>
      <c r="F91" s="58">
        <v>526.4</v>
      </c>
      <c r="G91" s="71">
        <f>F91*$U$15</f>
        <v>121.072</v>
      </c>
      <c r="H91" s="58">
        <v>3</v>
      </c>
      <c r="I91" s="58">
        <v>3</v>
      </c>
      <c r="J91" s="58">
        <v>0</v>
      </c>
      <c r="K91" s="58">
        <v>3</v>
      </c>
      <c r="L91" s="71">
        <f>K91*10/E91</f>
        <v>2.9126213592233006</v>
      </c>
      <c r="M91" s="71">
        <f t="shared" si="33"/>
        <v>0.5566109422492401</v>
      </c>
      <c r="N91" s="115">
        <f>L91*$T$15</f>
        <v>2.4271844660194173</v>
      </c>
      <c r="O91" s="116">
        <f>ROUNDDOWN(N91*G91,0)</f>
        <v>293</v>
      </c>
      <c r="P91" s="117">
        <v>0</v>
      </c>
      <c r="Q91" s="58"/>
      <c r="R91" s="118">
        <f>ROUNDDOWN(IF(Q91&lt;P91,Q91,P91),0)</f>
        <v>0</v>
      </c>
    </row>
    <row r="92" spans="1:18" s="47" customFormat="1" ht="45" customHeight="1" thickBot="1">
      <c r="A92" s="334"/>
      <c r="B92" s="327" t="s">
        <v>89</v>
      </c>
      <c r="C92" s="235"/>
      <c r="D92" s="232">
        <f aca="true" t="shared" si="35" ref="D92:K92">SUM(D80:D91)</f>
        <v>38</v>
      </c>
      <c r="E92" s="232">
        <f t="shared" si="35"/>
        <v>447.5</v>
      </c>
      <c r="F92" s="232">
        <f t="shared" si="35"/>
        <v>6708.594999999999</v>
      </c>
      <c r="G92" s="232">
        <f t="shared" si="35"/>
        <v>1542.97685</v>
      </c>
      <c r="H92" s="232">
        <f t="shared" si="35"/>
        <v>33</v>
      </c>
      <c r="I92" s="232">
        <f t="shared" si="35"/>
        <v>34</v>
      </c>
      <c r="J92" s="232">
        <f t="shared" si="35"/>
        <v>10</v>
      </c>
      <c r="K92" s="232">
        <f t="shared" si="35"/>
        <v>44</v>
      </c>
      <c r="L92" s="263">
        <f>K92*10/E92</f>
        <v>0.9832402234636871</v>
      </c>
      <c r="M92" s="263">
        <f>O92/F92</f>
        <v>0.31019908043338434</v>
      </c>
      <c r="N92" s="264">
        <f>AVERAGE(N79:N91)</f>
        <v>1.5179742710675925</v>
      </c>
      <c r="O92" s="265">
        <f>SUM(O79:O91)</f>
        <v>2081</v>
      </c>
      <c r="P92" s="301">
        <f>SUM(P80:P91)</f>
        <v>265</v>
      </c>
      <c r="Q92" s="298">
        <f>SUM(Q79:Q91)</f>
        <v>65</v>
      </c>
      <c r="R92" s="299">
        <f>SUM(R79:R91)</f>
        <v>254</v>
      </c>
    </row>
    <row r="93" spans="1:18" s="47" customFormat="1" ht="45" customHeight="1" thickBot="1">
      <c r="A93" s="335"/>
      <c r="B93" s="283" t="s">
        <v>435</v>
      </c>
      <c r="C93" s="337"/>
      <c r="D93" s="321"/>
      <c r="E93" s="321"/>
      <c r="F93" s="321"/>
      <c r="G93" s="322"/>
      <c r="H93" s="321"/>
      <c r="I93" s="321"/>
      <c r="J93" s="321"/>
      <c r="K93" s="321"/>
      <c r="L93" s="191"/>
      <c r="M93" s="191"/>
      <c r="N93" s="192"/>
      <c r="O93" s="326"/>
      <c r="P93" s="320"/>
      <c r="Q93" s="321"/>
      <c r="R93" s="325"/>
    </row>
    <row r="94" spans="1:18" s="47" customFormat="1" ht="45" customHeight="1">
      <c r="A94" s="65">
        <v>78</v>
      </c>
      <c r="B94" s="254" t="s">
        <v>43</v>
      </c>
      <c r="C94" s="161" t="s">
        <v>225</v>
      </c>
      <c r="D94" s="66">
        <v>18</v>
      </c>
      <c r="E94" s="66">
        <v>297</v>
      </c>
      <c r="F94" s="66">
        <v>2316</v>
      </c>
      <c r="G94" s="60">
        <f>F94*$U$15</f>
        <v>532.6800000000001</v>
      </c>
      <c r="H94" s="66">
        <v>6</v>
      </c>
      <c r="I94" s="66">
        <v>20</v>
      </c>
      <c r="J94" s="66">
        <v>0</v>
      </c>
      <c r="K94" s="66">
        <v>20</v>
      </c>
      <c r="L94" s="60">
        <f>K94*10/E94</f>
        <v>0.6734006734006734</v>
      </c>
      <c r="M94" s="60">
        <f>O94/F94</f>
        <v>0.12867012089810018</v>
      </c>
      <c r="N94" s="81">
        <f>L94*$T$15</f>
        <v>0.5611672278338946</v>
      </c>
      <c r="O94" s="106">
        <f>ROUNDDOWN(N94*G94,0)</f>
        <v>298</v>
      </c>
      <c r="P94" s="92">
        <f>ROUNDDOWN(IF(O94&lt;$T$6,"0",O94*15/100),0)</f>
        <v>44</v>
      </c>
      <c r="Q94" s="66">
        <v>24</v>
      </c>
      <c r="R94" s="67">
        <f>ROUNDDOWN(IF(Q94&lt;P94,Q94,P94),0)</f>
        <v>24</v>
      </c>
    </row>
    <row r="95" spans="1:18" s="47" customFormat="1" ht="45" customHeight="1">
      <c r="A95" s="29">
        <v>79</v>
      </c>
      <c r="B95" s="252" t="s">
        <v>51</v>
      </c>
      <c r="C95" s="134" t="s">
        <v>228</v>
      </c>
      <c r="D95" s="18">
        <v>2</v>
      </c>
      <c r="E95" s="18">
        <v>44</v>
      </c>
      <c r="F95" s="28">
        <v>529.2654</v>
      </c>
      <c r="G95" s="19">
        <f>F95*$U$15</f>
        <v>121.731042</v>
      </c>
      <c r="H95" s="18">
        <v>2</v>
      </c>
      <c r="I95" s="18">
        <v>2</v>
      </c>
      <c r="J95" s="18">
        <v>4</v>
      </c>
      <c r="K95" s="18">
        <v>6</v>
      </c>
      <c r="L95" s="19">
        <f>K95*10/E95</f>
        <v>1.3636363636363635</v>
      </c>
      <c r="M95" s="19">
        <f>O95/F95</f>
        <v>0.2607387522403694</v>
      </c>
      <c r="N95" s="82">
        <f>L95*$T$15</f>
        <v>1.1363636363636362</v>
      </c>
      <c r="O95" s="107">
        <f>ROUNDDOWN(N95*G95,0)</f>
        <v>138</v>
      </c>
      <c r="P95" s="93">
        <f>ROUNDDOWN(IF(O95&lt;$T$6,"0",O95*15/100),0)</f>
        <v>20</v>
      </c>
      <c r="Q95" s="18">
        <v>10</v>
      </c>
      <c r="R95" s="20">
        <f>ROUNDDOWN(IF(Q95&lt;P95,Q95,P95),0)</f>
        <v>10</v>
      </c>
    </row>
    <row r="96" spans="1:18" s="47" customFormat="1" ht="45" customHeight="1" thickBot="1">
      <c r="A96" s="112">
        <v>80</v>
      </c>
      <c r="B96" s="253" t="s">
        <v>100</v>
      </c>
      <c r="C96" s="169" t="s">
        <v>369</v>
      </c>
      <c r="D96" s="58"/>
      <c r="E96" s="58"/>
      <c r="F96" s="113"/>
      <c r="G96" s="71"/>
      <c r="H96" s="58"/>
      <c r="I96" s="58"/>
      <c r="J96" s="58"/>
      <c r="K96" s="58"/>
      <c r="L96" s="71"/>
      <c r="M96" s="71"/>
      <c r="N96" s="115"/>
      <c r="O96" s="116"/>
      <c r="P96" s="117"/>
      <c r="Q96" s="118"/>
      <c r="R96" s="118"/>
    </row>
    <row r="97" spans="1:18" s="47" customFormat="1" ht="45" customHeight="1" thickBot="1">
      <c r="A97" s="334"/>
      <c r="B97" s="327" t="s">
        <v>89</v>
      </c>
      <c r="C97" s="235"/>
      <c r="D97" s="338">
        <f aca="true" t="shared" si="36" ref="D97:K97">SUM(D94:D96)</f>
        <v>20</v>
      </c>
      <c r="E97" s="263">
        <f t="shared" si="36"/>
        <v>341</v>
      </c>
      <c r="F97" s="263">
        <f t="shared" si="36"/>
        <v>2845.2654</v>
      </c>
      <c r="G97" s="263">
        <f t="shared" si="36"/>
        <v>654.4110420000001</v>
      </c>
      <c r="H97" s="298">
        <f t="shared" si="36"/>
        <v>8</v>
      </c>
      <c r="I97" s="298">
        <f t="shared" si="36"/>
        <v>22</v>
      </c>
      <c r="J97" s="298">
        <f t="shared" si="36"/>
        <v>4</v>
      </c>
      <c r="K97" s="298">
        <f t="shared" si="36"/>
        <v>26</v>
      </c>
      <c r="L97" s="263">
        <f>K97*10/E97</f>
        <v>0.7624633431085044</v>
      </c>
      <c r="M97" s="263">
        <f>O97/F97</f>
        <v>0.1532370231613543</v>
      </c>
      <c r="N97" s="264">
        <f>AVERAGE(N94:N96)</f>
        <v>0.8487654320987654</v>
      </c>
      <c r="O97" s="265">
        <f>SUM(O94:O96)</f>
        <v>436</v>
      </c>
      <c r="P97" s="301">
        <f>SUM(P94:P96)</f>
        <v>64</v>
      </c>
      <c r="Q97" s="298">
        <f>SUM(Q94:Q96)</f>
        <v>34</v>
      </c>
      <c r="R97" s="299">
        <f>SUM(R94:R96)</f>
        <v>34</v>
      </c>
    </row>
    <row r="98" spans="1:18" s="47" customFormat="1" ht="45" customHeight="1" thickBot="1">
      <c r="A98" s="335"/>
      <c r="B98" s="283" t="s">
        <v>432</v>
      </c>
      <c r="C98" s="320"/>
      <c r="D98" s="321"/>
      <c r="E98" s="321"/>
      <c r="F98" s="321"/>
      <c r="G98" s="322"/>
      <c r="H98" s="321"/>
      <c r="I98" s="321"/>
      <c r="J98" s="321"/>
      <c r="K98" s="321"/>
      <c r="L98" s="321"/>
      <c r="M98" s="321"/>
      <c r="N98" s="323"/>
      <c r="O98" s="326"/>
      <c r="P98" s="320"/>
      <c r="Q98" s="321"/>
      <c r="R98" s="325"/>
    </row>
    <row r="99" spans="1:18" s="47" customFormat="1" ht="45" customHeight="1">
      <c r="A99" s="65">
        <v>81</v>
      </c>
      <c r="B99" s="254" t="s">
        <v>40</v>
      </c>
      <c r="C99" s="161" t="s">
        <v>222</v>
      </c>
      <c r="D99" s="66">
        <v>3</v>
      </c>
      <c r="E99" s="66">
        <v>95</v>
      </c>
      <c r="F99" s="66">
        <v>2465</v>
      </c>
      <c r="G99" s="60">
        <f aca="true" t="shared" si="37" ref="G99:G104">F99*$U$15</f>
        <v>566.95</v>
      </c>
      <c r="H99" s="66">
        <v>3</v>
      </c>
      <c r="I99" s="66">
        <v>3</v>
      </c>
      <c r="J99" s="66">
        <v>0</v>
      </c>
      <c r="K99" s="66">
        <v>3</v>
      </c>
      <c r="L99" s="60">
        <f aca="true" t="shared" si="38" ref="L99:L105">K99*10/E99</f>
        <v>0.3157894736842105</v>
      </c>
      <c r="M99" s="60">
        <f aca="true" t="shared" si="39" ref="M99:M105">O99/F99</f>
        <v>0.06044624746450304</v>
      </c>
      <c r="N99" s="81">
        <f aca="true" t="shared" si="40" ref="N99:N104">L99*$T$15</f>
        <v>0.2631578947368421</v>
      </c>
      <c r="O99" s="106">
        <f aca="true" t="shared" si="41" ref="O99:O104">ROUNDDOWN(N99*G99,0)</f>
        <v>149</v>
      </c>
      <c r="P99" s="92">
        <f>ROUNDDOWN(IF(O99&lt;$T$6,"0",O99*15/100),0)</f>
        <v>22</v>
      </c>
      <c r="Q99" s="66">
        <v>29</v>
      </c>
      <c r="R99" s="67">
        <f>ROUNDDOWN(IF(Q99&lt;P99,Q99,P99),0)</f>
        <v>22</v>
      </c>
    </row>
    <row r="100" spans="1:18" s="47" customFormat="1" ht="45" customHeight="1">
      <c r="A100" s="29">
        <v>82</v>
      </c>
      <c r="B100" s="252" t="s">
        <v>42</v>
      </c>
      <c r="C100" s="134" t="s">
        <v>245</v>
      </c>
      <c r="D100" s="18">
        <v>2</v>
      </c>
      <c r="E100" s="18">
        <v>52</v>
      </c>
      <c r="F100" s="28">
        <v>212.2506</v>
      </c>
      <c r="G100" s="19">
        <f t="shared" si="37"/>
        <v>48.817638</v>
      </c>
      <c r="H100" s="18">
        <v>3</v>
      </c>
      <c r="I100" s="18">
        <v>3</v>
      </c>
      <c r="J100" s="18">
        <v>3</v>
      </c>
      <c r="K100" s="18">
        <v>6</v>
      </c>
      <c r="L100" s="19">
        <f t="shared" si="38"/>
        <v>1.1538461538461537</v>
      </c>
      <c r="M100" s="19">
        <f t="shared" si="39"/>
        <v>0.21672494683171686</v>
      </c>
      <c r="N100" s="82">
        <f t="shared" si="40"/>
        <v>0.9615384615384615</v>
      </c>
      <c r="O100" s="107">
        <f t="shared" si="41"/>
        <v>46</v>
      </c>
      <c r="P100" s="93">
        <f>ROUNDDOWN(IF(O100&lt;$T$6,"0",O100*15/100),0)</f>
        <v>6</v>
      </c>
      <c r="Q100" s="18">
        <v>10</v>
      </c>
      <c r="R100" s="20">
        <f>ROUNDDOWN(IF(Q100&lt;P100,Q100,P100),0)</f>
        <v>6</v>
      </c>
    </row>
    <row r="101" spans="1:18" s="47" customFormat="1" ht="45" customHeight="1">
      <c r="A101" s="29">
        <v>83</v>
      </c>
      <c r="B101" s="251" t="s">
        <v>17</v>
      </c>
      <c r="C101" s="134" t="s">
        <v>206</v>
      </c>
      <c r="D101" s="18">
        <v>3</v>
      </c>
      <c r="E101" s="18">
        <v>41</v>
      </c>
      <c r="F101" s="18">
        <v>370</v>
      </c>
      <c r="G101" s="19">
        <f t="shared" si="37"/>
        <v>85.10000000000001</v>
      </c>
      <c r="H101" s="18">
        <v>12</v>
      </c>
      <c r="I101" s="18">
        <v>5</v>
      </c>
      <c r="J101" s="18">
        <v>0</v>
      </c>
      <c r="K101" s="18">
        <v>5</v>
      </c>
      <c r="L101" s="19">
        <f t="shared" si="38"/>
        <v>1.2195121951219512</v>
      </c>
      <c r="M101" s="19">
        <f t="shared" si="39"/>
        <v>0.23243243243243245</v>
      </c>
      <c r="N101" s="82">
        <f t="shared" si="40"/>
        <v>1.016260162601626</v>
      </c>
      <c r="O101" s="107">
        <f t="shared" si="41"/>
        <v>86</v>
      </c>
      <c r="P101" s="93"/>
      <c r="Q101" s="18"/>
      <c r="R101" s="20"/>
    </row>
    <row r="102" spans="1:18" s="47" customFormat="1" ht="45" customHeight="1">
      <c r="A102" s="29">
        <v>84</v>
      </c>
      <c r="B102" s="249" t="s">
        <v>55</v>
      </c>
      <c r="C102" s="134" t="s">
        <v>207</v>
      </c>
      <c r="D102" s="17">
        <v>4</v>
      </c>
      <c r="E102" s="17">
        <v>53</v>
      </c>
      <c r="F102" s="28">
        <v>798.6244</v>
      </c>
      <c r="G102" s="19">
        <f t="shared" si="37"/>
        <v>183.683612</v>
      </c>
      <c r="H102" s="18">
        <v>20</v>
      </c>
      <c r="I102" s="18">
        <v>5</v>
      </c>
      <c r="J102" s="18">
        <v>4</v>
      </c>
      <c r="K102" s="17">
        <v>9</v>
      </c>
      <c r="L102" s="22">
        <f t="shared" si="38"/>
        <v>1.6981132075471699</v>
      </c>
      <c r="M102" s="19">
        <f t="shared" si="39"/>
        <v>0.32430764699901476</v>
      </c>
      <c r="N102" s="83">
        <f t="shared" si="40"/>
        <v>1.4150943396226416</v>
      </c>
      <c r="O102" s="107">
        <f t="shared" si="41"/>
        <v>259</v>
      </c>
      <c r="P102" s="93">
        <f>ROUNDDOWN(IF(O102&lt;$T$6,"0",O102*15/100),0)</f>
        <v>38</v>
      </c>
      <c r="Q102" s="23"/>
      <c r="R102" s="20">
        <f>P102</f>
        <v>38</v>
      </c>
    </row>
    <row r="103" spans="1:18" s="47" customFormat="1" ht="45" customHeight="1">
      <c r="A103" s="29">
        <v>85</v>
      </c>
      <c r="B103" s="256" t="s">
        <v>201</v>
      </c>
      <c r="C103" s="93" t="s">
        <v>237</v>
      </c>
      <c r="D103" s="39">
        <v>2</v>
      </c>
      <c r="E103" s="35">
        <v>59</v>
      </c>
      <c r="F103" s="18">
        <v>656.354</v>
      </c>
      <c r="G103" s="19">
        <f t="shared" si="37"/>
        <v>150.96142</v>
      </c>
      <c r="H103" s="35">
        <v>2</v>
      </c>
      <c r="I103" s="35">
        <v>2</v>
      </c>
      <c r="J103" s="35">
        <v>6</v>
      </c>
      <c r="K103" s="17">
        <v>8</v>
      </c>
      <c r="L103" s="22">
        <f t="shared" si="38"/>
        <v>1.3559322033898304</v>
      </c>
      <c r="M103" s="19">
        <f t="shared" si="39"/>
        <v>0.2590065726726736</v>
      </c>
      <c r="N103" s="83">
        <f t="shared" si="40"/>
        <v>1.1299435028248588</v>
      </c>
      <c r="O103" s="107">
        <f t="shared" si="41"/>
        <v>170</v>
      </c>
      <c r="P103" s="93">
        <f>ROUNDDOWN(IF(O103&lt;$T$6,"0",O103*15/100),0)</f>
        <v>25</v>
      </c>
      <c r="Q103" s="35">
        <v>31</v>
      </c>
      <c r="R103" s="20">
        <f>ROUNDDOWN(IF(Q103&lt;P103,Q103,P103),0)</f>
        <v>25</v>
      </c>
    </row>
    <row r="104" spans="1:18" s="47" customFormat="1" ht="45" customHeight="1" thickBot="1">
      <c r="A104" s="112">
        <v>86</v>
      </c>
      <c r="B104" s="255" t="s">
        <v>249</v>
      </c>
      <c r="C104" s="239">
        <v>43295</v>
      </c>
      <c r="D104" s="242">
        <v>1</v>
      </c>
      <c r="E104" s="70">
        <v>35</v>
      </c>
      <c r="F104" s="58">
        <v>160.95</v>
      </c>
      <c r="G104" s="71">
        <f t="shared" si="37"/>
        <v>37.018499999999996</v>
      </c>
      <c r="H104" s="70">
        <v>2</v>
      </c>
      <c r="I104" s="70">
        <v>4</v>
      </c>
      <c r="J104" s="70">
        <v>1</v>
      </c>
      <c r="K104" s="57">
        <v>5</v>
      </c>
      <c r="L104" s="72">
        <f t="shared" si="38"/>
        <v>1.4285714285714286</v>
      </c>
      <c r="M104" s="71">
        <f t="shared" si="39"/>
        <v>0.27337682510096306</v>
      </c>
      <c r="N104" s="78">
        <f t="shared" si="40"/>
        <v>1.1904761904761905</v>
      </c>
      <c r="O104" s="116">
        <f t="shared" si="41"/>
        <v>44</v>
      </c>
      <c r="P104" s="117">
        <f>ROUNDDOWN(IF(O104&lt;$T$6,"0",O104*15/100),0)</f>
        <v>6</v>
      </c>
      <c r="Q104" s="70">
        <v>12</v>
      </c>
      <c r="R104" s="118">
        <f>ROUNDDOWN(IF(Q104&lt;P104,Q104,P104),0)</f>
        <v>6</v>
      </c>
    </row>
    <row r="105" spans="1:18" s="47" customFormat="1" ht="45" customHeight="1" thickBot="1">
      <c r="A105" s="334"/>
      <c r="B105" s="327" t="s">
        <v>89</v>
      </c>
      <c r="C105" s="235"/>
      <c r="D105" s="298">
        <f aca="true" t="shared" si="42" ref="D105:K105">SUM(D99:D104)</f>
        <v>15</v>
      </c>
      <c r="E105" s="232">
        <f t="shared" si="42"/>
        <v>335</v>
      </c>
      <c r="F105" s="232">
        <f t="shared" si="42"/>
        <v>4663.179</v>
      </c>
      <c r="G105" s="232">
        <f t="shared" si="42"/>
        <v>1072.53117</v>
      </c>
      <c r="H105" s="232">
        <f t="shared" si="42"/>
        <v>42</v>
      </c>
      <c r="I105" s="232">
        <f t="shared" si="42"/>
        <v>22</v>
      </c>
      <c r="J105" s="232">
        <f t="shared" si="42"/>
        <v>14</v>
      </c>
      <c r="K105" s="232">
        <f t="shared" si="42"/>
        <v>36</v>
      </c>
      <c r="L105" s="263">
        <f t="shared" si="38"/>
        <v>1.0746268656716418</v>
      </c>
      <c r="M105" s="263">
        <f t="shared" si="39"/>
        <v>0.1616922704446902</v>
      </c>
      <c r="N105" s="264">
        <f>AVERAGE(N99:N104)</f>
        <v>0.9960784253001035</v>
      </c>
      <c r="O105" s="265">
        <f>SUM(O99:O104)</f>
        <v>754</v>
      </c>
      <c r="P105" s="301">
        <f>SUM(P99:P104)</f>
        <v>97</v>
      </c>
      <c r="Q105" s="298">
        <f>SUM(Q99:Q104)</f>
        <v>82</v>
      </c>
      <c r="R105" s="299">
        <f>SUM(R99:R104)</f>
        <v>97</v>
      </c>
    </row>
    <row r="106" spans="1:18" s="47" customFormat="1" ht="45" customHeight="1" thickBot="1">
      <c r="A106" s="335"/>
      <c r="B106" s="283" t="s">
        <v>429</v>
      </c>
      <c r="C106" s="320"/>
      <c r="D106" s="321"/>
      <c r="E106" s="321"/>
      <c r="F106" s="321"/>
      <c r="G106" s="322"/>
      <c r="H106" s="321"/>
      <c r="I106" s="321"/>
      <c r="J106" s="321"/>
      <c r="K106" s="321"/>
      <c r="L106" s="321"/>
      <c r="M106" s="321"/>
      <c r="N106" s="323"/>
      <c r="O106" s="326"/>
      <c r="P106" s="320"/>
      <c r="Q106" s="321"/>
      <c r="R106" s="325"/>
    </row>
    <row r="107" spans="1:18" s="47" customFormat="1" ht="45" customHeight="1">
      <c r="A107" s="65">
        <v>87</v>
      </c>
      <c r="B107" s="254" t="s">
        <v>34</v>
      </c>
      <c r="C107" s="161" t="s">
        <v>263</v>
      </c>
      <c r="D107" s="66">
        <v>4</v>
      </c>
      <c r="E107" s="66">
        <v>63</v>
      </c>
      <c r="F107" s="66">
        <v>306.857</v>
      </c>
      <c r="G107" s="60">
        <f aca="true" t="shared" si="43" ref="G107:G120">F107*$U$15</f>
        <v>70.57711</v>
      </c>
      <c r="H107" s="66">
        <v>19</v>
      </c>
      <c r="I107" s="66">
        <v>12</v>
      </c>
      <c r="J107" s="66">
        <v>0</v>
      </c>
      <c r="K107" s="66">
        <v>12</v>
      </c>
      <c r="L107" s="60">
        <f>K107*10/E107</f>
        <v>1.9047619047619047</v>
      </c>
      <c r="M107" s="60">
        <f>O107/F107</f>
        <v>0.36499085893429184</v>
      </c>
      <c r="N107" s="81">
        <f aca="true" t="shared" si="44" ref="N107:N115">L107*$T$15</f>
        <v>1.5873015873015872</v>
      </c>
      <c r="O107" s="106">
        <f aca="true" t="shared" si="45" ref="O107:O115">ROUNDDOWN(N107*G107,0)</f>
        <v>112</v>
      </c>
      <c r="P107" s="92">
        <f aca="true" t="shared" si="46" ref="P107:P120">ROUNDDOWN(IF(O107&lt;$T$6,"0",O107*15/100),0)</f>
        <v>16</v>
      </c>
      <c r="Q107" s="66">
        <v>16</v>
      </c>
      <c r="R107" s="67">
        <f aca="true" t="shared" si="47" ref="R107:R116">ROUNDDOWN(IF(Q107&lt;P107,Q107,P107),0)</f>
        <v>16</v>
      </c>
    </row>
    <row r="108" spans="1:18" s="47" customFormat="1" ht="45" customHeight="1">
      <c r="A108" s="29">
        <v>88</v>
      </c>
      <c r="B108" s="252" t="s">
        <v>35</v>
      </c>
      <c r="C108" s="134" t="s">
        <v>264</v>
      </c>
      <c r="D108" s="18">
        <v>3</v>
      </c>
      <c r="E108" s="18">
        <v>44.1</v>
      </c>
      <c r="F108" s="18">
        <v>176.707</v>
      </c>
      <c r="G108" s="19">
        <f t="shared" si="43"/>
        <v>40.64261</v>
      </c>
      <c r="H108" s="18">
        <v>15</v>
      </c>
      <c r="I108" s="18">
        <v>11</v>
      </c>
      <c r="J108" s="18">
        <v>7</v>
      </c>
      <c r="K108" s="18">
        <v>18</v>
      </c>
      <c r="L108" s="19">
        <f>K108*10/E108</f>
        <v>4.081632653061225</v>
      </c>
      <c r="M108" s="19">
        <f aca="true" t="shared" si="48" ref="M108:M120">O108/F108</f>
        <v>0.7809537822497128</v>
      </c>
      <c r="N108" s="82">
        <f t="shared" si="44"/>
        <v>3.4013605442176873</v>
      </c>
      <c r="O108" s="107">
        <f t="shared" si="45"/>
        <v>138</v>
      </c>
      <c r="P108" s="93">
        <f t="shared" si="46"/>
        <v>20</v>
      </c>
      <c r="Q108" s="18">
        <v>20</v>
      </c>
      <c r="R108" s="20">
        <f t="shared" si="47"/>
        <v>20</v>
      </c>
    </row>
    <row r="109" spans="1:18" s="47" customFormat="1" ht="45" customHeight="1">
      <c r="A109" s="29">
        <v>89</v>
      </c>
      <c r="B109" s="252" t="s">
        <v>36</v>
      </c>
      <c r="C109" s="134" t="s">
        <v>233</v>
      </c>
      <c r="D109" s="18">
        <v>3</v>
      </c>
      <c r="E109" s="18">
        <v>36</v>
      </c>
      <c r="F109" s="18">
        <v>344.676</v>
      </c>
      <c r="G109" s="19">
        <f t="shared" si="43"/>
        <v>79.27548</v>
      </c>
      <c r="H109" s="18">
        <v>10</v>
      </c>
      <c r="I109" s="18">
        <v>10</v>
      </c>
      <c r="J109" s="18">
        <v>3</v>
      </c>
      <c r="K109" s="18">
        <v>13</v>
      </c>
      <c r="L109" s="19">
        <f>K109*10/E109</f>
        <v>3.611111111111111</v>
      </c>
      <c r="M109" s="19">
        <f t="shared" si="48"/>
        <v>0.6905035453585396</v>
      </c>
      <c r="N109" s="82">
        <f t="shared" si="44"/>
        <v>3.0092592592592595</v>
      </c>
      <c r="O109" s="107">
        <f t="shared" si="45"/>
        <v>238</v>
      </c>
      <c r="P109" s="93">
        <f t="shared" si="46"/>
        <v>35</v>
      </c>
      <c r="Q109" s="18">
        <v>23</v>
      </c>
      <c r="R109" s="20">
        <f t="shared" si="47"/>
        <v>23</v>
      </c>
    </row>
    <row r="110" spans="1:18" s="47" customFormat="1" ht="45" customHeight="1">
      <c r="A110" s="29">
        <v>90</v>
      </c>
      <c r="B110" s="252" t="s">
        <v>37</v>
      </c>
      <c r="C110" s="134" t="s">
        <v>232</v>
      </c>
      <c r="D110" s="18">
        <v>4</v>
      </c>
      <c r="E110" s="18">
        <v>52</v>
      </c>
      <c r="F110" s="18">
        <v>474.722</v>
      </c>
      <c r="G110" s="19">
        <f t="shared" si="43"/>
        <v>109.18606</v>
      </c>
      <c r="H110" s="18">
        <v>13</v>
      </c>
      <c r="I110" s="18">
        <v>12</v>
      </c>
      <c r="J110" s="18">
        <v>5</v>
      </c>
      <c r="K110" s="18">
        <v>17</v>
      </c>
      <c r="L110" s="19">
        <f>K110*10/E110</f>
        <v>3.269230769230769</v>
      </c>
      <c r="M110" s="19">
        <f t="shared" si="48"/>
        <v>0.6256293156837054</v>
      </c>
      <c r="N110" s="82">
        <f t="shared" si="44"/>
        <v>2.7243589743589745</v>
      </c>
      <c r="O110" s="107">
        <f t="shared" si="45"/>
        <v>297</v>
      </c>
      <c r="P110" s="93">
        <f t="shared" si="46"/>
        <v>44</v>
      </c>
      <c r="Q110" s="18">
        <v>29</v>
      </c>
      <c r="R110" s="20">
        <f t="shared" si="47"/>
        <v>29</v>
      </c>
    </row>
    <row r="111" spans="1:18" s="47" customFormat="1" ht="45" customHeight="1">
      <c r="A111" s="29">
        <v>91</v>
      </c>
      <c r="B111" s="252" t="s">
        <v>41</v>
      </c>
      <c r="C111" s="134" t="s">
        <v>227</v>
      </c>
      <c r="D111" s="18">
        <v>3</v>
      </c>
      <c r="E111" s="18">
        <v>32</v>
      </c>
      <c r="F111" s="18">
        <v>75.842</v>
      </c>
      <c r="G111" s="19">
        <f t="shared" si="43"/>
        <v>17.44366</v>
      </c>
      <c r="H111" s="18">
        <v>14</v>
      </c>
      <c r="I111" s="18">
        <v>5</v>
      </c>
      <c r="J111" s="18">
        <v>2</v>
      </c>
      <c r="K111" s="18">
        <v>7</v>
      </c>
      <c r="L111" s="19">
        <f aca="true" t="shared" si="49" ref="L111:L120">K111*10/E111</f>
        <v>2.1875</v>
      </c>
      <c r="M111" s="19">
        <f t="shared" si="48"/>
        <v>0.40874449513462197</v>
      </c>
      <c r="N111" s="82">
        <f t="shared" si="44"/>
        <v>1.8229166666666667</v>
      </c>
      <c r="O111" s="107">
        <f t="shared" si="45"/>
        <v>31</v>
      </c>
      <c r="P111" s="93">
        <f t="shared" si="46"/>
        <v>4</v>
      </c>
      <c r="Q111" s="18">
        <v>3</v>
      </c>
      <c r="R111" s="20">
        <f t="shared" si="47"/>
        <v>3</v>
      </c>
    </row>
    <row r="112" spans="1:18" s="47" customFormat="1" ht="45" customHeight="1">
      <c r="A112" s="29">
        <v>92</v>
      </c>
      <c r="B112" s="252" t="s">
        <v>38</v>
      </c>
      <c r="C112" s="134" t="s">
        <v>242</v>
      </c>
      <c r="D112" s="18">
        <v>3</v>
      </c>
      <c r="E112" s="18">
        <v>43.5</v>
      </c>
      <c r="F112" s="18">
        <v>190.214</v>
      </c>
      <c r="G112" s="19">
        <f t="shared" si="43"/>
        <v>43.74922</v>
      </c>
      <c r="H112" s="18">
        <v>13</v>
      </c>
      <c r="I112" s="18">
        <v>12</v>
      </c>
      <c r="J112" s="18">
        <v>0</v>
      </c>
      <c r="K112" s="18">
        <v>12</v>
      </c>
      <c r="L112" s="19">
        <f t="shared" si="49"/>
        <v>2.7586206896551726</v>
      </c>
      <c r="M112" s="19">
        <f t="shared" si="48"/>
        <v>0.525723658616085</v>
      </c>
      <c r="N112" s="82">
        <f t="shared" si="44"/>
        <v>2.298850574712644</v>
      </c>
      <c r="O112" s="107">
        <f t="shared" si="45"/>
        <v>100</v>
      </c>
      <c r="P112" s="93">
        <f t="shared" si="46"/>
        <v>15</v>
      </c>
      <c r="Q112" s="18">
        <v>13</v>
      </c>
      <c r="R112" s="20">
        <f t="shared" si="47"/>
        <v>13</v>
      </c>
    </row>
    <row r="113" spans="1:18" s="47" customFormat="1" ht="45" customHeight="1">
      <c r="A113" s="29">
        <v>93</v>
      </c>
      <c r="B113" s="252" t="s">
        <v>39</v>
      </c>
      <c r="C113" s="134" t="s">
        <v>243</v>
      </c>
      <c r="D113" s="18">
        <v>3</v>
      </c>
      <c r="E113" s="18">
        <v>38</v>
      </c>
      <c r="F113" s="18">
        <v>263.685</v>
      </c>
      <c r="G113" s="19">
        <f t="shared" si="43"/>
        <v>60.64755</v>
      </c>
      <c r="H113" s="18">
        <v>10</v>
      </c>
      <c r="I113" s="18">
        <v>9</v>
      </c>
      <c r="J113" s="18">
        <v>0</v>
      </c>
      <c r="K113" s="18">
        <v>9</v>
      </c>
      <c r="L113" s="19">
        <f t="shared" si="49"/>
        <v>2.3684210526315788</v>
      </c>
      <c r="M113" s="19">
        <f t="shared" si="48"/>
        <v>0.4512960540038303</v>
      </c>
      <c r="N113" s="82">
        <f t="shared" si="44"/>
        <v>1.9736842105263157</v>
      </c>
      <c r="O113" s="107">
        <f t="shared" si="45"/>
        <v>119</v>
      </c>
      <c r="P113" s="93">
        <f t="shared" si="46"/>
        <v>17</v>
      </c>
      <c r="Q113" s="18">
        <v>12</v>
      </c>
      <c r="R113" s="20">
        <f t="shared" si="47"/>
        <v>12</v>
      </c>
    </row>
    <row r="114" spans="1:18" s="47" customFormat="1" ht="45" customHeight="1">
      <c r="A114" s="29">
        <v>94</v>
      </c>
      <c r="B114" s="252" t="s">
        <v>21</v>
      </c>
      <c r="C114" s="134" t="s">
        <v>230</v>
      </c>
      <c r="D114" s="18">
        <v>3</v>
      </c>
      <c r="E114" s="18">
        <v>43</v>
      </c>
      <c r="F114" s="18">
        <v>243.367</v>
      </c>
      <c r="G114" s="19">
        <f t="shared" si="43"/>
        <v>55.97441</v>
      </c>
      <c r="H114" s="18">
        <v>13</v>
      </c>
      <c r="I114" s="18">
        <v>13</v>
      </c>
      <c r="J114" s="18">
        <v>1</v>
      </c>
      <c r="K114" s="18">
        <v>14</v>
      </c>
      <c r="L114" s="19">
        <f t="shared" si="49"/>
        <v>3.255813953488372</v>
      </c>
      <c r="M114" s="19">
        <f t="shared" si="48"/>
        <v>0.620462100449116</v>
      </c>
      <c r="N114" s="82">
        <f t="shared" si="44"/>
        <v>2.7131782945736433</v>
      </c>
      <c r="O114" s="107">
        <f t="shared" si="45"/>
        <v>151</v>
      </c>
      <c r="P114" s="93">
        <f t="shared" si="46"/>
        <v>22</v>
      </c>
      <c r="Q114" s="18">
        <v>6</v>
      </c>
      <c r="R114" s="20">
        <f t="shared" si="47"/>
        <v>6</v>
      </c>
    </row>
    <row r="115" spans="1:18" s="47" customFormat="1" ht="45" customHeight="1">
      <c r="A115" s="29">
        <v>95</v>
      </c>
      <c r="B115" s="248" t="s">
        <v>103</v>
      </c>
      <c r="C115" s="134" t="s">
        <v>260</v>
      </c>
      <c r="D115" s="18">
        <v>3</v>
      </c>
      <c r="E115" s="18">
        <v>48</v>
      </c>
      <c r="F115" s="18">
        <v>917.285</v>
      </c>
      <c r="G115" s="19">
        <f t="shared" si="43"/>
        <v>210.97555</v>
      </c>
      <c r="H115" s="18">
        <v>13</v>
      </c>
      <c r="I115" s="18">
        <v>10</v>
      </c>
      <c r="J115" s="18">
        <v>2</v>
      </c>
      <c r="K115" s="18">
        <v>12</v>
      </c>
      <c r="L115" s="19">
        <f t="shared" si="49"/>
        <v>2.5</v>
      </c>
      <c r="M115" s="19">
        <f t="shared" si="48"/>
        <v>0.4785862627209646</v>
      </c>
      <c r="N115" s="82">
        <f t="shared" si="44"/>
        <v>2.0833333333333335</v>
      </c>
      <c r="O115" s="107">
        <f t="shared" si="45"/>
        <v>439</v>
      </c>
      <c r="P115" s="93">
        <f t="shared" si="46"/>
        <v>65</v>
      </c>
      <c r="Q115" s="18">
        <v>65</v>
      </c>
      <c r="R115" s="20">
        <f t="shared" si="47"/>
        <v>65</v>
      </c>
    </row>
    <row r="116" spans="1:18" s="47" customFormat="1" ht="45" customHeight="1">
      <c r="A116" s="29">
        <v>96</v>
      </c>
      <c r="B116" s="251" t="s">
        <v>18</v>
      </c>
      <c r="C116" s="134" t="s">
        <v>204</v>
      </c>
      <c r="D116" s="18">
        <v>4</v>
      </c>
      <c r="E116" s="18">
        <v>51.5</v>
      </c>
      <c r="F116" s="18">
        <v>350</v>
      </c>
      <c r="G116" s="19">
        <f t="shared" si="43"/>
        <v>80.5</v>
      </c>
      <c r="H116" s="18">
        <v>17</v>
      </c>
      <c r="I116" s="18">
        <v>11</v>
      </c>
      <c r="J116" s="18">
        <v>0</v>
      </c>
      <c r="K116" s="18">
        <v>11</v>
      </c>
      <c r="L116" s="19">
        <f t="shared" si="49"/>
        <v>2.1359223300970873</v>
      </c>
      <c r="M116" s="19">
        <f t="shared" si="48"/>
        <v>0.4085714285714286</v>
      </c>
      <c r="N116" s="82">
        <f>L116*$T$15</f>
        <v>1.779935275080906</v>
      </c>
      <c r="O116" s="107">
        <f>ROUNDDOWN(N116*G116,0)</f>
        <v>143</v>
      </c>
      <c r="P116" s="93">
        <v>0</v>
      </c>
      <c r="Q116" s="18"/>
      <c r="R116" s="20">
        <f t="shared" si="47"/>
        <v>0</v>
      </c>
    </row>
    <row r="117" spans="1:18" s="47" customFormat="1" ht="45" customHeight="1">
      <c r="A117" s="29">
        <v>97</v>
      </c>
      <c r="B117" s="249" t="s">
        <v>105</v>
      </c>
      <c r="C117" s="134" t="s">
        <v>205</v>
      </c>
      <c r="D117" s="17">
        <v>8</v>
      </c>
      <c r="E117" s="18">
        <v>92.5</v>
      </c>
      <c r="F117" s="17">
        <v>6225.487</v>
      </c>
      <c r="G117" s="19">
        <f t="shared" si="43"/>
        <v>1431.86201</v>
      </c>
      <c r="H117" s="18">
        <v>38</v>
      </c>
      <c r="I117" s="18">
        <v>34</v>
      </c>
      <c r="J117" s="18">
        <v>0</v>
      </c>
      <c r="K117" s="17">
        <v>34</v>
      </c>
      <c r="L117" s="22">
        <f t="shared" si="49"/>
        <v>3.675675675675676</v>
      </c>
      <c r="M117" s="19">
        <f t="shared" si="48"/>
        <v>0.7043625663341679</v>
      </c>
      <c r="N117" s="83">
        <f>L117*$T$15</f>
        <v>3.0630630630630633</v>
      </c>
      <c r="O117" s="107">
        <f>ROUNDDOWN(N117*G117,0)</f>
        <v>4385</v>
      </c>
      <c r="P117" s="93">
        <f t="shared" si="46"/>
        <v>657</v>
      </c>
      <c r="Q117" s="23"/>
      <c r="R117" s="23">
        <f>P117</f>
        <v>657</v>
      </c>
    </row>
    <row r="118" spans="1:18" s="47" customFormat="1" ht="45" customHeight="1">
      <c r="A118" s="29">
        <v>98</v>
      </c>
      <c r="B118" s="252" t="s">
        <v>216</v>
      </c>
      <c r="C118" s="136">
        <v>43292</v>
      </c>
      <c r="D118" s="39">
        <v>1</v>
      </c>
      <c r="E118" s="35">
        <v>25</v>
      </c>
      <c r="F118" s="17">
        <v>114.4</v>
      </c>
      <c r="G118" s="19">
        <f t="shared" si="43"/>
        <v>26.312</v>
      </c>
      <c r="H118" s="35">
        <v>1</v>
      </c>
      <c r="I118" s="35">
        <v>1</v>
      </c>
      <c r="J118" s="35">
        <v>3</v>
      </c>
      <c r="K118" s="17">
        <v>4</v>
      </c>
      <c r="L118" s="22">
        <f t="shared" si="49"/>
        <v>1.6</v>
      </c>
      <c r="M118" s="19">
        <f t="shared" si="48"/>
        <v>0.30594405594405594</v>
      </c>
      <c r="N118" s="83">
        <f>L118*$T$15</f>
        <v>1.3333333333333335</v>
      </c>
      <c r="O118" s="107">
        <f>ROUNDDOWN(N118*G118,0)</f>
        <v>35</v>
      </c>
      <c r="P118" s="93">
        <f t="shared" si="46"/>
        <v>5</v>
      </c>
      <c r="Q118" s="17">
        <v>19</v>
      </c>
      <c r="R118" s="23">
        <f>ROUNDDOWN(IF(Q118&lt;P118,Q118,P118),0)</f>
        <v>5</v>
      </c>
    </row>
    <row r="119" spans="1:18" s="47" customFormat="1" ht="45" customHeight="1">
      <c r="A119" s="29">
        <v>99</v>
      </c>
      <c r="B119" s="252" t="s">
        <v>217</v>
      </c>
      <c r="C119" s="136" t="s">
        <v>236</v>
      </c>
      <c r="D119" s="17">
        <v>2</v>
      </c>
      <c r="E119" s="17">
        <v>44</v>
      </c>
      <c r="F119" s="17">
        <v>117.21</v>
      </c>
      <c r="G119" s="19">
        <f t="shared" si="43"/>
        <v>26.9583</v>
      </c>
      <c r="H119" s="17">
        <v>0</v>
      </c>
      <c r="I119" s="17">
        <v>0</v>
      </c>
      <c r="J119" s="17">
        <v>7</v>
      </c>
      <c r="K119" s="17">
        <v>7</v>
      </c>
      <c r="L119" s="22">
        <f t="shared" si="49"/>
        <v>1.5909090909090908</v>
      </c>
      <c r="M119" s="19">
        <f t="shared" si="48"/>
        <v>0.2986093336746012</v>
      </c>
      <c r="N119" s="83">
        <f>L119*$T$15</f>
        <v>1.3257575757575757</v>
      </c>
      <c r="O119" s="107">
        <f>ROUNDDOWN(N119*G119,0)</f>
        <v>35</v>
      </c>
      <c r="P119" s="93">
        <f t="shared" si="46"/>
        <v>5</v>
      </c>
      <c r="Q119" s="17">
        <v>18</v>
      </c>
      <c r="R119" s="23">
        <f>ROUNDDOWN(IF(Q119&lt;P119,Q119,P119),0)</f>
        <v>5</v>
      </c>
    </row>
    <row r="120" spans="1:18" s="47" customFormat="1" ht="45" customHeight="1" thickBot="1">
      <c r="A120" s="29">
        <v>100</v>
      </c>
      <c r="B120" s="256" t="s">
        <v>107</v>
      </c>
      <c r="C120" s="239" t="s">
        <v>228</v>
      </c>
      <c r="D120" s="70">
        <v>2</v>
      </c>
      <c r="E120" s="70">
        <v>60</v>
      </c>
      <c r="F120" s="70">
        <v>397.07</v>
      </c>
      <c r="G120" s="71">
        <f t="shared" si="43"/>
        <v>91.3261</v>
      </c>
      <c r="H120" s="70">
        <v>3</v>
      </c>
      <c r="I120" s="70">
        <v>3</v>
      </c>
      <c r="J120" s="70">
        <v>6</v>
      </c>
      <c r="K120" s="57">
        <v>9</v>
      </c>
      <c r="L120" s="72">
        <f t="shared" si="49"/>
        <v>1.5</v>
      </c>
      <c r="M120" s="71">
        <f t="shared" si="48"/>
        <v>0.28710302969249757</v>
      </c>
      <c r="N120" s="78">
        <f>L120*$T$15</f>
        <v>1.25</v>
      </c>
      <c r="O120" s="116">
        <f>ROUNDDOWN(N120*G120,0)</f>
        <v>114</v>
      </c>
      <c r="P120" s="117">
        <f t="shared" si="46"/>
        <v>17</v>
      </c>
      <c r="Q120" s="70">
        <v>23</v>
      </c>
      <c r="R120" s="188">
        <f>ROUNDDOWN(IF(Q120&lt;P120,Q120,P120),0)</f>
        <v>17</v>
      </c>
    </row>
    <row r="121" spans="1:18" s="47" customFormat="1" ht="45" customHeight="1" thickBot="1">
      <c r="A121" s="259"/>
      <c r="B121" s="155" t="s">
        <v>89</v>
      </c>
      <c r="C121" s="235"/>
      <c r="D121" s="157">
        <f aca="true" t="shared" si="50" ref="D121:K121">SUM(D107:D120)</f>
        <v>46</v>
      </c>
      <c r="E121" s="157">
        <f t="shared" si="50"/>
        <v>672.6</v>
      </c>
      <c r="F121" s="157">
        <f t="shared" si="50"/>
        <v>10197.521999999999</v>
      </c>
      <c r="G121" s="157">
        <f t="shared" si="50"/>
        <v>2345.4300599999997</v>
      </c>
      <c r="H121" s="157">
        <f t="shared" si="50"/>
        <v>179</v>
      </c>
      <c r="I121" s="157">
        <f t="shared" si="50"/>
        <v>143</v>
      </c>
      <c r="J121" s="157">
        <f t="shared" si="50"/>
        <v>36</v>
      </c>
      <c r="K121" s="157">
        <f t="shared" si="50"/>
        <v>179</v>
      </c>
      <c r="L121" s="158">
        <f>K121*10/E121</f>
        <v>2.661314302705917</v>
      </c>
      <c r="M121" s="158">
        <f>O121/F121</f>
        <v>0.6214254796410345</v>
      </c>
      <c r="N121" s="159">
        <f>AVERAGE(N107:N120)</f>
        <v>2.1690237637274987</v>
      </c>
      <c r="O121" s="104">
        <f>SUM(O107:O120)</f>
        <v>6337</v>
      </c>
      <c r="P121" s="90">
        <f>SUM(P107:P120)</f>
        <v>922</v>
      </c>
      <c r="Q121" s="73">
        <f>SUM(Q107:Q120)</f>
        <v>247</v>
      </c>
      <c r="R121" s="74">
        <f>SUM(R107:R120)</f>
        <v>871</v>
      </c>
    </row>
    <row r="122" spans="1:18" s="49" customFormat="1" ht="45" customHeight="1" thickBot="1">
      <c r="A122" s="245"/>
      <c r="B122" s="209" t="s">
        <v>126</v>
      </c>
      <c r="C122" s="236"/>
      <c r="D122" s="211">
        <f>SUM(D46,D50,D65,D78,D92,D97,D105,D121)</f>
        <v>303</v>
      </c>
      <c r="E122" s="234">
        <f>E121+E105+E97+E92+E78+E65+E50+E46</f>
        <v>4162.04</v>
      </c>
      <c r="F122" s="234">
        <f>F121+F105+F97+F92+F78+F65+F50+F46</f>
        <v>41376.096</v>
      </c>
      <c r="G122" s="233">
        <f>G121+G105+G97+G92+G78+G65+G50+G46</f>
        <v>9519.33638</v>
      </c>
      <c r="H122" s="211">
        <f>SUM(H46,H50,H65,H78,H92,H97,H105,H121)</f>
        <v>792</v>
      </c>
      <c r="I122" s="211">
        <f>SUM(I46,I50,I65,I78,I92,I97,I105,I121)</f>
        <v>637</v>
      </c>
      <c r="J122" s="211">
        <f>SUM(J46,J50,J65,J78,J92,J97,J105,J121)</f>
        <v>264</v>
      </c>
      <c r="K122" s="211">
        <f>SUM(K46,K50,K65,K78,K92,K97,K105,K121)</f>
        <v>901</v>
      </c>
      <c r="L122" s="212">
        <f>K122*10/E122</f>
        <v>2.1648037981374517</v>
      </c>
      <c r="M122" s="212">
        <f>O122/F122</f>
        <v>0.41173531693275267</v>
      </c>
      <c r="N122" s="215">
        <f>L122*$T$15</f>
        <v>1.8040031651145432</v>
      </c>
      <c r="O122" s="216">
        <f>O121+O105+O97+O92+O78+O50+O65+O46</f>
        <v>17036</v>
      </c>
      <c r="P122" s="217">
        <f>P121+P105+P97+P92+P78+P65+P50+P46</f>
        <v>2405</v>
      </c>
      <c r="Q122" s="218">
        <f>Q121+Q105+Q97+Q92+Q78+Q65+Q50+Q46</f>
        <v>1069</v>
      </c>
      <c r="R122" s="219">
        <f>R121+R105+R97+R92+R78+R65+R50+R46</f>
        <v>2137</v>
      </c>
    </row>
    <row r="123" spans="1:18" s="49" customFormat="1" ht="45" customHeight="1" thickBot="1">
      <c r="A123" s="246"/>
      <c r="B123" s="197" t="s">
        <v>19</v>
      </c>
      <c r="C123" s="237"/>
      <c r="D123" s="199">
        <f>D122</f>
        <v>303</v>
      </c>
      <c r="E123" s="200">
        <f>E122</f>
        <v>4162.04</v>
      </c>
      <c r="F123" s="200">
        <v>46246</v>
      </c>
      <c r="G123" s="201">
        <f>F123*$U$15</f>
        <v>10636.58</v>
      </c>
      <c r="H123" s="199">
        <f>H122</f>
        <v>792</v>
      </c>
      <c r="I123" s="199">
        <f>I122</f>
        <v>637</v>
      </c>
      <c r="J123" s="199">
        <f>J122</f>
        <v>264</v>
      </c>
      <c r="K123" s="199">
        <f>K122</f>
        <v>901</v>
      </c>
      <c r="L123" s="202">
        <f>K122*10/E123</f>
        <v>2.1648037981374517</v>
      </c>
      <c r="M123" s="202">
        <f>O123/F123</f>
        <v>0.36837780564805606</v>
      </c>
      <c r="N123" s="203">
        <f>L123*$T$15</f>
        <v>1.8040031651145432</v>
      </c>
      <c r="O123" s="204">
        <f>O122+O106+O98+O93+O79+O51+O66+O47</f>
        <v>17036</v>
      </c>
      <c r="P123" s="205">
        <f>P122</f>
        <v>2405</v>
      </c>
      <c r="Q123" s="206">
        <f>Q122</f>
        <v>1069</v>
      </c>
      <c r="R123" s="207">
        <f>R122</f>
        <v>2137</v>
      </c>
    </row>
    <row r="124" spans="1:17" s="47" customFormat="1" ht="15">
      <c r="A124" s="38"/>
      <c r="B124" s="41"/>
      <c r="C124" s="42"/>
      <c r="D124" s="42"/>
      <c r="E124" s="42"/>
      <c r="F124" s="42"/>
      <c r="G124" s="43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2:17" ht="15">
      <c r="B125" s="41"/>
      <c r="C125" s="41"/>
      <c r="D125" s="41"/>
      <c r="E125" s="41"/>
      <c r="F125" s="41"/>
      <c r="G125" s="50"/>
      <c r="H125" s="41"/>
      <c r="I125" s="41"/>
      <c r="J125" s="41"/>
      <c r="K125" s="41"/>
      <c r="L125" s="41"/>
      <c r="M125" s="41"/>
      <c r="N125" s="41"/>
      <c r="O125" s="41"/>
      <c r="P125" s="42"/>
      <c r="Q125" s="42"/>
    </row>
    <row r="126" spans="2:17" ht="15">
      <c r="B126" s="42"/>
      <c r="C126" s="42"/>
      <c r="D126" s="42"/>
      <c r="E126" s="42"/>
      <c r="F126" s="42"/>
      <c r="G126" s="43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2:17" ht="8.25" customHeight="1">
      <c r="B127" s="42"/>
      <c r="C127" s="42"/>
      <c r="D127" s="42"/>
      <c r="E127" s="42"/>
      <c r="F127" s="42"/>
      <c r="G127" s="43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2:17" ht="15" hidden="1">
      <c r="B128" s="42"/>
      <c r="C128" s="42"/>
      <c r="D128" s="42"/>
      <c r="E128" s="42"/>
      <c r="F128" s="42"/>
      <c r="G128" s="43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2:17" ht="15" hidden="1">
      <c r="B129" s="42"/>
      <c r="C129" s="42"/>
      <c r="D129" s="42"/>
      <c r="E129" s="42"/>
      <c r="F129" s="42"/>
      <c r="G129" s="43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2:17" ht="15">
      <c r="B130" s="42"/>
      <c r="C130" s="42"/>
      <c r="D130" s="42"/>
      <c r="E130" s="42"/>
      <c r="F130" s="42"/>
      <c r="G130" s="43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2:17" ht="15">
      <c r="B131" s="42"/>
      <c r="C131" s="42"/>
      <c r="D131" s="42"/>
      <c r="E131" s="42"/>
      <c r="F131" s="42"/>
      <c r="G131" s="43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2:17" ht="15">
      <c r="B132" s="42"/>
      <c r="C132" s="42"/>
      <c r="D132" s="42"/>
      <c r="E132" s="42"/>
      <c r="F132" s="42"/>
      <c r="G132" s="43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2:17" ht="15">
      <c r="B133" s="42"/>
      <c r="C133" s="42"/>
      <c r="D133" s="42"/>
      <c r="E133" s="42"/>
      <c r="F133" s="42"/>
      <c r="G133" s="43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2:17" ht="15">
      <c r="B134" s="42"/>
      <c r="C134" s="42"/>
      <c r="D134" s="42"/>
      <c r="E134" s="42"/>
      <c r="F134" s="42"/>
      <c r="G134" s="43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2:17" ht="15">
      <c r="B135" s="42"/>
      <c r="C135" s="42"/>
      <c r="D135" s="42"/>
      <c r="E135" s="42"/>
      <c r="F135" s="42"/>
      <c r="G135" s="43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2:17" ht="15">
      <c r="B136" s="42"/>
      <c r="C136" s="42"/>
      <c r="D136" s="42"/>
      <c r="E136" s="42"/>
      <c r="F136" s="42"/>
      <c r="G136" s="43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2:17" ht="15">
      <c r="B137" s="42"/>
      <c r="C137" s="42"/>
      <c r="D137" s="42"/>
      <c r="E137" s="42"/>
      <c r="F137" s="42"/>
      <c r="G137" s="43"/>
      <c r="H137" s="42"/>
      <c r="I137" s="42"/>
      <c r="J137" s="42"/>
      <c r="K137" s="42"/>
      <c r="L137" s="42"/>
      <c r="M137" s="42"/>
      <c r="N137" s="42"/>
      <c r="O137" s="44"/>
      <c r="P137" s="42"/>
      <c r="Q137" s="42"/>
    </row>
    <row r="138" spans="2:17" ht="15">
      <c r="B138" s="42"/>
      <c r="C138" s="42"/>
      <c r="D138" s="42"/>
      <c r="E138" s="42"/>
      <c r="F138" s="42"/>
      <c r="G138" s="43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2:17" ht="15">
      <c r="B139" s="42"/>
      <c r="C139" s="42"/>
      <c r="D139" s="42"/>
      <c r="E139" s="42"/>
      <c r="F139" s="42"/>
      <c r="G139" s="43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2:17" ht="15">
      <c r="B140" s="42"/>
      <c r="C140" s="42"/>
      <c r="D140" s="42"/>
      <c r="E140" s="42"/>
      <c r="F140" s="42"/>
      <c r="G140" s="43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2:17" ht="15">
      <c r="B141" s="42"/>
      <c r="C141" s="42"/>
      <c r="D141" s="42"/>
      <c r="E141" s="42"/>
      <c r="F141" s="42"/>
      <c r="G141" s="43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2:17" ht="15">
      <c r="B142" s="42"/>
      <c r="C142" s="42"/>
      <c r="D142" s="42"/>
      <c r="E142" s="42"/>
      <c r="F142" s="42"/>
      <c r="G142" s="43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2:17" ht="15">
      <c r="B143" s="42"/>
      <c r="C143" s="42"/>
      <c r="D143" s="42"/>
      <c r="E143" s="42"/>
      <c r="F143" s="42"/>
      <c r="G143" s="43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2:17" ht="15">
      <c r="B144" s="42"/>
      <c r="C144" s="42"/>
      <c r="D144" s="42"/>
      <c r="E144" s="42"/>
      <c r="F144" s="42"/>
      <c r="G144" s="43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2:17" ht="15">
      <c r="B145" s="42"/>
      <c r="C145" s="42"/>
      <c r="D145" s="42"/>
      <c r="E145" s="42"/>
      <c r="F145" s="42"/>
      <c r="G145" s="43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2:17" ht="15">
      <c r="B146" s="42"/>
      <c r="C146" s="42"/>
      <c r="D146" s="42"/>
      <c r="E146" s="42"/>
      <c r="F146" s="42"/>
      <c r="G146" s="43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2:17" ht="15">
      <c r="B147" s="42"/>
      <c r="C147" s="42"/>
      <c r="D147" s="42"/>
      <c r="E147" s="42"/>
      <c r="F147" s="42"/>
      <c r="G147" s="43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2:17" ht="15">
      <c r="B148" s="42"/>
      <c r="C148" s="42"/>
      <c r="D148" s="42"/>
      <c r="E148" s="42"/>
      <c r="F148" s="42"/>
      <c r="G148" s="43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2:17" ht="15">
      <c r="B149" s="42"/>
      <c r="C149" s="42"/>
      <c r="D149" s="42"/>
      <c r="E149" s="42"/>
      <c r="F149" s="42"/>
      <c r="G149" s="43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2:17" ht="15">
      <c r="B150" s="42"/>
      <c r="C150" s="42"/>
      <c r="D150" s="42"/>
      <c r="E150" s="42"/>
      <c r="F150" s="42"/>
      <c r="G150" s="43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2:17" ht="15">
      <c r="B151" s="42"/>
      <c r="C151" s="42"/>
      <c r="D151" s="42"/>
      <c r="E151" s="42"/>
      <c r="F151" s="42"/>
      <c r="G151" s="43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2:17" ht="15">
      <c r="B152" s="42"/>
      <c r="C152" s="42"/>
      <c r="D152" s="42"/>
      <c r="E152" s="42"/>
      <c r="F152" s="42"/>
      <c r="G152" s="43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2:17" ht="15">
      <c r="B153" s="42"/>
      <c r="C153" s="42"/>
      <c r="D153" s="42"/>
      <c r="E153" s="42"/>
      <c r="F153" s="42"/>
      <c r="G153" s="43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2:17" ht="15">
      <c r="B154" s="42"/>
      <c r="C154" s="42"/>
      <c r="D154" s="42"/>
      <c r="E154" s="42"/>
      <c r="F154" s="42"/>
      <c r="G154" s="43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2:17" ht="15">
      <c r="B155" s="42"/>
      <c r="C155" s="42"/>
      <c r="D155" s="42"/>
      <c r="E155" s="42"/>
      <c r="F155" s="42"/>
      <c r="G155" s="43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2:17" ht="15">
      <c r="B156" s="42"/>
      <c r="C156" s="42"/>
      <c r="D156" s="42"/>
      <c r="E156" s="42"/>
      <c r="F156" s="42"/>
      <c r="G156" s="43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2:17" ht="15">
      <c r="B157" s="42"/>
      <c r="C157" s="42"/>
      <c r="D157" s="42"/>
      <c r="E157" s="42"/>
      <c r="F157" s="42"/>
      <c r="G157" s="43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2:17" ht="15">
      <c r="B158" s="42"/>
      <c r="C158" s="42"/>
      <c r="D158" s="42"/>
      <c r="E158" s="42"/>
      <c r="F158" s="42"/>
      <c r="G158" s="43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2:17" ht="15">
      <c r="B159" s="42"/>
      <c r="C159" s="42"/>
      <c r="D159" s="42"/>
      <c r="E159" s="42"/>
      <c r="F159" s="42"/>
      <c r="G159" s="43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2:17" ht="15">
      <c r="B160" s="42"/>
      <c r="C160" s="42"/>
      <c r="D160" s="42"/>
      <c r="E160" s="42"/>
      <c r="F160" s="42"/>
      <c r="G160" s="43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2:17" ht="15">
      <c r="B161" s="42"/>
      <c r="C161" s="42"/>
      <c r="D161" s="42"/>
      <c r="E161" s="42"/>
      <c r="F161" s="42"/>
      <c r="G161" s="43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2:17" ht="15">
      <c r="B162" s="42"/>
      <c r="C162" s="42"/>
      <c r="D162" s="42"/>
      <c r="E162" s="42"/>
      <c r="F162" s="42"/>
      <c r="G162" s="43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2:17" ht="15">
      <c r="B163" s="42"/>
      <c r="C163" s="45"/>
      <c r="D163" s="42"/>
      <c r="E163" s="42"/>
      <c r="F163" s="42"/>
      <c r="G163" s="43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2:17" ht="15">
      <c r="B164" s="42"/>
      <c r="C164" s="42"/>
      <c r="D164" s="42"/>
      <c r="E164" s="42"/>
      <c r="F164" s="42"/>
      <c r="G164" s="43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2:17" ht="15">
      <c r="B165" s="42"/>
      <c r="C165" s="42"/>
      <c r="D165" s="42"/>
      <c r="E165" s="42"/>
      <c r="F165" s="42"/>
      <c r="G165" s="43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2:17" ht="15">
      <c r="B166" s="42"/>
      <c r="C166" s="42"/>
      <c r="D166" s="42"/>
      <c r="E166" s="42"/>
      <c r="F166" s="42"/>
      <c r="G166" s="43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2:17" ht="15">
      <c r="B167" s="42"/>
      <c r="C167" s="42"/>
      <c r="D167" s="42"/>
      <c r="E167" s="42"/>
      <c r="F167" s="42"/>
      <c r="G167" s="43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</sheetData>
  <sheetProtection selectLockedCells="1" selectUnlockedCells="1"/>
  <mergeCells count="4">
    <mergeCell ref="A4:R4"/>
    <mergeCell ref="A3:R3"/>
    <mergeCell ref="A2:R2"/>
    <mergeCell ref="A1:R1"/>
  </mergeCells>
  <printOptions/>
  <pageMargins left="0.2362204724409449" right="0.2362204724409449" top="0.7480314960629921" bottom="0.7480314960629921" header="0.31496062992125984" footer="0.31496062992125984"/>
  <pageSetup blackAndWhite="1" fitToHeight="0" horizontalDpi="300" verticalDpi="3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171"/>
  <sheetViews>
    <sheetView zoomScale="70" zoomScaleNormal="70" zoomScaleSheetLayoutView="8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" sqref="A14:IV16"/>
    </sheetView>
  </sheetViews>
  <sheetFormatPr defaultColWidth="9" defaultRowHeight="12.75"/>
  <cols>
    <col min="1" max="1" width="9.83203125" style="37" customWidth="1"/>
    <col min="2" max="2" width="60.83203125" style="0" customWidth="1"/>
    <col min="3" max="3" width="36.83203125" style="0" customWidth="1"/>
    <col min="4" max="4" width="18.83203125" style="0" customWidth="1"/>
    <col min="5" max="5" width="23.83203125" style="0" customWidth="1"/>
    <col min="6" max="6" width="20.83203125" style="7" customWidth="1"/>
    <col min="7" max="7" width="21.83203125" style="0" customWidth="1"/>
    <col min="8" max="9" width="15.83203125" style="0" customWidth="1"/>
    <col min="10" max="10" width="18.83203125" style="6" customWidth="1"/>
    <col min="11" max="11" width="19.83203125" style="0" customWidth="1"/>
    <col min="12" max="12" width="22.83203125" style="0" customWidth="1"/>
    <col min="13" max="14" width="15.83203125" style="0" customWidth="1"/>
    <col min="15" max="15" width="20.83203125" style="0" customWidth="1"/>
    <col min="16" max="16" width="15.83203125" style="0" customWidth="1"/>
    <col min="17" max="17" width="19.83203125" style="0" customWidth="1"/>
    <col min="18" max="18" width="23.83203125" style="0" customWidth="1"/>
    <col min="19" max="19" width="9.33203125" style="0" bestFit="1" customWidth="1"/>
    <col min="20" max="22" width="9" style="0" customWidth="1"/>
    <col min="23" max="173" width="0" style="0" hidden="1" customWidth="1"/>
  </cols>
  <sheetData>
    <row r="1" spans="1:18" ht="39.75" customHeight="1">
      <c r="A1" s="445" t="s">
        <v>436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7"/>
    </row>
    <row r="2" spans="1:18" ht="49.5" customHeight="1">
      <c r="A2" s="448" t="s">
        <v>440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50"/>
    </row>
    <row r="3" spans="1:18" ht="39.75" customHeight="1">
      <c r="A3" s="451" t="s">
        <v>279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3"/>
    </row>
    <row r="4" spans="1:18" ht="39.75" customHeight="1" thickBot="1">
      <c r="A4" s="451" t="s">
        <v>286</v>
      </c>
      <c r="B4" s="454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4"/>
      <c r="P4" s="452"/>
      <c r="Q4" s="452"/>
      <c r="R4" s="453"/>
    </row>
    <row r="5" spans="1:18" ht="150" customHeight="1" thickBot="1">
      <c r="A5" s="121" t="s">
        <v>283</v>
      </c>
      <c r="B5" s="384" t="s">
        <v>0</v>
      </c>
      <c r="C5" s="87" t="s">
        <v>1</v>
      </c>
      <c r="D5" s="57" t="s">
        <v>2</v>
      </c>
      <c r="E5" s="57" t="s">
        <v>447</v>
      </c>
      <c r="F5" s="57" t="s">
        <v>271</v>
      </c>
      <c r="G5" s="58" t="s">
        <v>276</v>
      </c>
      <c r="H5" s="57" t="s">
        <v>3</v>
      </c>
      <c r="I5" s="57" t="s">
        <v>4</v>
      </c>
      <c r="J5" s="57" t="s">
        <v>5</v>
      </c>
      <c r="K5" s="57" t="s">
        <v>20</v>
      </c>
      <c r="L5" s="57" t="s">
        <v>6</v>
      </c>
      <c r="M5" s="57" t="s">
        <v>272</v>
      </c>
      <c r="N5" s="75" t="s">
        <v>277</v>
      </c>
      <c r="O5" s="100" t="s">
        <v>7</v>
      </c>
      <c r="P5" s="87" t="s">
        <v>8</v>
      </c>
      <c r="Q5" s="57" t="s">
        <v>446</v>
      </c>
      <c r="R5" s="57" t="s">
        <v>285</v>
      </c>
    </row>
    <row r="6" spans="1:18" ht="45" customHeight="1" thickBot="1">
      <c r="A6" s="119"/>
      <c r="B6" s="138" t="s">
        <v>427</v>
      </c>
      <c r="C6" s="88"/>
      <c r="D6" s="63"/>
      <c r="E6" s="63"/>
      <c r="F6" s="63"/>
      <c r="G6" s="63"/>
      <c r="H6" s="63"/>
      <c r="I6" s="63"/>
      <c r="J6" s="63"/>
      <c r="K6" s="63"/>
      <c r="L6" s="63"/>
      <c r="M6" s="63"/>
      <c r="N6" s="76"/>
      <c r="O6" s="101"/>
      <c r="P6" s="88"/>
      <c r="Q6" s="63"/>
      <c r="R6" s="64"/>
    </row>
    <row r="7" spans="1:18" ht="45" customHeight="1">
      <c r="A7" s="120">
        <v>1</v>
      </c>
      <c r="B7" s="139" t="s">
        <v>412</v>
      </c>
      <c r="C7" s="128" t="s">
        <v>347</v>
      </c>
      <c r="D7" s="59">
        <v>2</v>
      </c>
      <c r="E7" s="59">
        <v>21</v>
      </c>
      <c r="F7" s="59">
        <v>47.5</v>
      </c>
      <c r="G7" s="60">
        <f>F7*$U$18</f>
        <v>10.925</v>
      </c>
      <c r="H7" s="59">
        <v>1</v>
      </c>
      <c r="I7" s="59">
        <v>0</v>
      </c>
      <c r="J7" s="59">
        <v>2</v>
      </c>
      <c r="K7" s="59">
        <v>2</v>
      </c>
      <c r="L7" s="61">
        <f>K7*10/E7</f>
        <v>0.9523809523809523</v>
      </c>
      <c r="M7" s="61">
        <f>O7/F7</f>
        <v>0.16842105263157894</v>
      </c>
      <c r="N7" s="77">
        <f>L7*$T$18</f>
        <v>0.7936507936507936</v>
      </c>
      <c r="O7" s="102">
        <f>ROUNDDOWN(N7*G7,0)</f>
        <v>8</v>
      </c>
      <c r="P7" s="89">
        <f>ROUNDDOWN(IF(O7&lt;$T$10,"0",O7*15/100),0)</f>
        <v>1</v>
      </c>
      <c r="Q7" s="59">
        <v>2</v>
      </c>
      <c r="R7" s="59">
        <f>ROUNDDOWN(IF(Q7&lt;P7,Q7,P7),0)</f>
        <v>1</v>
      </c>
    </row>
    <row r="8" spans="1:18" ht="45" customHeight="1" thickBot="1">
      <c r="A8" s="121">
        <v>2</v>
      </c>
      <c r="B8" s="140" t="s">
        <v>425</v>
      </c>
      <c r="C8" s="129">
        <v>43667</v>
      </c>
      <c r="D8" s="57">
        <v>1</v>
      </c>
      <c r="E8" s="57">
        <v>13.3</v>
      </c>
      <c r="F8" s="57">
        <v>38.188</v>
      </c>
      <c r="G8" s="71">
        <f>F8*$U$18</f>
        <v>8.783240000000001</v>
      </c>
      <c r="H8" s="57">
        <v>3</v>
      </c>
      <c r="I8" s="57">
        <v>3</v>
      </c>
      <c r="J8" s="57">
        <v>2</v>
      </c>
      <c r="K8" s="57">
        <f>I8+J8</f>
        <v>5</v>
      </c>
      <c r="L8" s="72">
        <f>K8*10/E8</f>
        <v>3.7593984962406015</v>
      </c>
      <c r="M8" s="72">
        <f>O8/F8</f>
        <v>0.7070283858803812</v>
      </c>
      <c r="N8" s="78">
        <f>L8*$T$18</f>
        <v>3.1328320802005014</v>
      </c>
      <c r="O8" s="103">
        <f>ROUNDDOWN(N8*G8,0)</f>
        <v>27</v>
      </c>
      <c r="P8" s="87">
        <v>0</v>
      </c>
      <c r="Q8" s="57" t="s">
        <v>493</v>
      </c>
      <c r="R8" s="57">
        <f>ROUNDDOWN(IF(Q8&lt;P8,Q8,P8),0)</f>
        <v>0</v>
      </c>
    </row>
    <row r="9" spans="1:18" ht="45" customHeight="1" thickBot="1">
      <c r="A9" s="122"/>
      <c r="B9" s="141" t="s">
        <v>89</v>
      </c>
      <c r="C9" s="90"/>
      <c r="D9" s="73">
        <f aca="true" t="shared" si="0" ref="D9:K9">SUM(D7:D8)</f>
        <v>3</v>
      </c>
      <c r="E9" s="73">
        <f t="shared" si="0"/>
        <v>34.3</v>
      </c>
      <c r="F9" s="73">
        <f t="shared" si="0"/>
        <v>85.688</v>
      </c>
      <c r="G9" s="73">
        <f t="shared" si="0"/>
        <v>19.708240000000004</v>
      </c>
      <c r="H9" s="73">
        <f t="shared" si="0"/>
        <v>4</v>
      </c>
      <c r="I9" s="73">
        <f t="shared" si="0"/>
        <v>3</v>
      </c>
      <c r="J9" s="73">
        <f t="shared" si="0"/>
        <v>4</v>
      </c>
      <c r="K9" s="73">
        <f t="shared" si="0"/>
        <v>7</v>
      </c>
      <c r="L9" s="73">
        <f>K9*10/E9</f>
        <v>2.0408163265306123</v>
      </c>
      <c r="M9" s="73">
        <f>O9/F9</f>
        <v>0.4084585939688171</v>
      </c>
      <c r="N9" s="79">
        <f>AVERAGE(N7:N8)</f>
        <v>1.9632414369256475</v>
      </c>
      <c r="O9" s="104">
        <f>SUM(O7:O8)</f>
        <v>35</v>
      </c>
      <c r="P9" s="90">
        <f>SUM(P7:P8)</f>
        <v>1</v>
      </c>
      <c r="Q9" s="73">
        <f>SUM(Q7:Q8)</f>
        <v>2</v>
      </c>
      <c r="R9" s="74">
        <f>SUM(R7:R8)</f>
        <v>1</v>
      </c>
    </row>
    <row r="10" spans="1:21" ht="45" customHeight="1" thickBot="1">
      <c r="A10" s="123"/>
      <c r="B10" s="138" t="s">
        <v>426</v>
      </c>
      <c r="C10" s="91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80"/>
      <c r="O10" s="105"/>
      <c r="P10" s="91"/>
      <c r="Q10" s="68"/>
      <c r="R10" s="69"/>
      <c r="T10" s="16"/>
      <c r="U10" s="9"/>
    </row>
    <row r="11" spans="1:18" s="7" customFormat="1" ht="45" customHeight="1">
      <c r="A11" s="124">
        <v>3</v>
      </c>
      <c r="B11" s="139" t="s">
        <v>338</v>
      </c>
      <c r="C11" s="128" t="s">
        <v>349</v>
      </c>
      <c r="D11" s="66">
        <v>7</v>
      </c>
      <c r="E11" s="66">
        <v>71</v>
      </c>
      <c r="F11" s="66">
        <v>648.017</v>
      </c>
      <c r="G11" s="60">
        <f>F11*$U$18</f>
        <v>149.04391</v>
      </c>
      <c r="H11" s="66">
        <v>10</v>
      </c>
      <c r="I11" s="66">
        <v>4</v>
      </c>
      <c r="J11" s="66">
        <v>11</v>
      </c>
      <c r="K11" s="66">
        <f aca="true" t="shared" si="1" ref="K11:K46">I11+J11</f>
        <v>15</v>
      </c>
      <c r="L11" s="60">
        <f aca="true" t="shared" si="2" ref="L11:L36">K11*10/E11</f>
        <v>2.112676056338028</v>
      </c>
      <c r="M11" s="60">
        <f aca="true" t="shared" si="3" ref="M11:M36">O11/F11</f>
        <v>0.4043103807461841</v>
      </c>
      <c r="N11" s="81">
        <f>L11*$T$18</f>
        <v>1.76056338028169</v>
      </c>
      <c r="O11" s="106">
        <f aca="true" t="shared" si="4" ref="O11:O36">ROUNDDOWN(N11*G11,0)</f>
        <v>262</v>
      </c>
      <c r="P11" s="92">
        <f>ROUNDDOWN(IF(O11&lt;$T$10,"0",O11*15/100),0)</f>
        <v>39</v>
      </c>
      <c r="Q11" s="66">
        <v>43</v>
      </c>
      <c r="R11" s="67">
        <f>ROUNDDOWN(IF(Q11&lt;P11,Q11,P11),0)</f>
        <v>39</v>
      </c>
    </row>
    <row r="12" spans="1:18" s="7" customFormat="1" ht="45" customHeight="1">
      <c r="A12" s="125">
        <v>4</v>
      </c>
      <c r="B12" s="142" t="s">
        <v>471</v>
      </c>
      <c r="C12" s="130" t="s">
        <v>348</v>
      </c>
      <c r="D12" s="18">
        <v>5</v>
      </c>
      <c r="E12" s="18">
        <v>50</v>
      </c>
      <c r="F12" s="18">
        <v>566</v>
      </c>
      <c r="G12" s="19">
        <f>F12*$U$18</f>
        <v>130.18</v>
      </c>
      <c r="H12" s="18">
        <v>5</v>
      </c>
      <c r="I12" s="18">
        <v>1</v>
      </c>
      <c r="J12" s="18">
        <v>6</v>
      </c>
      <c r="K12" s="18">
        <f t="shared" si="1"/>
        <v>7</v>
      </c>
      <c r="L12" s="19">
        <f t="shared" si="2"/>
        <v>1.4</v>
      </c>
      <c r="M12" s="19">
        <f t="shared" si="3"/>
        <v>0.2667844522968198</v>
      </c>
      <c r="N12" s="82">
        <f>L12*$T$18</f>
        <v>1.1666666666666667</v>
      </c>
      <c r="O12" s="107">
        <f t="shared" si="4"/>
        <v>151</v>
      </c>
      <c r="P12" s="93">
        <f>ROUNDDOWN(IF(O12&lt;$T$10,"0",O12*15/100),0)</f>
        <v>22</v>
      </c>
      <c r="Q12" s="18">
        <v>34</v>
      </c>
      <c r="R12" s="20">
        <f>ROUNDDOWN(IF(Q12&lt;P12,Q12,P12),0)</f>
        <v>22</v>
      </c>
    </row>
    <row r="13" spans="1:18" s="7" customFormat="1" ht="45" customHeight="1">
      <c r="A13" s="125">
        <v>5</v>
      </c>
      <c r="B13" s="142" t="s">
        <v>491</v>
      </c>
      <c r="C13" s="130" t="s">
        <v>310</v>
      </c>
      <c r="D13" s="18">
        <v>2</v>
      </c>
      <c r="E13" s="18">
        <v>20</v>
      </c>
      <c r="F13" s="18">
        <v>144</v>
      </c>
      <c r="G13" s="19">
        <f>F13*$U$18</f>
        <v>33.120000000000005</v>
      </c>
      <c r="H13" s="18">
        <v>2</v>
      </c>
      <c r="I13" s="18">
        <v>1</v>
      </c>
      <c r="J13" s="18">
        <v>2</v>
      </c>
      <c r="K13" s="18">
        <f t="shared" si="1"/>
        <v>3</v>
      </c>
      <c r="L13" s="19">
        <f t="shared" si="2"/>
        <v>1.5</v>
      </c>
      <c r="M13" s="19">
        <f t="shared" si="3"/>
        <v>0.2847222222222222</v>
      </c>
      <c r="N13" s="82">
        <f>L13*$T$18</f>
        <v>1.25</v>
      </c>
      <c r="O13" s="107">
        <f t="shared" si="4"/>
        <v>41</v>
      </c>
      <c r="P13" s="93">
        <f>ROUNDDOWN(IF(O13&lt;$T$10,"0",O13*15/100),0)</f>
        <v>6</v>
      </c>
      <c r="Q13" s="18">
        <v>6</v>
      </c>
      <c r="R13" s="20">
        <f>ROUNDDOWN(IF(Q13&lt;P13,Q13,P13),0)</f>
        <v>6</v>
      </c>
    </row>
    <row r="14" spans="1:18" s="7" customFormat="1" ht="45" customHeight="1">
      <c r="A14" s="125">
        <v>6</v>
      </c>
      <c r="B14" s="142" t="s">
        <v>472</v>
      </c>
      <c r="C14" s="131" t="s">
        <v>350</v>
      </c>
      <c r="D14" s="18">
        <v>2</v>
      </c>
      <c r="E14" s="18">
        <v>20.3</v>
      </c>
      <c r="F14" s="18">
        <v>40</v>
      </c>
      <c r="G14" s="19">
        <f>F14*$U$18</f>
        <v>9.200000000000001</v>
      </c>
      <c r="H14" s="18">
        <v>3</v>
      </c>
      <c r="I14" s="18">
        <v>3</v>
      </c>
      <c r="J14" s="18">
        <v>0</v>
      </c>
      <c r="K14" s="18">
        <f>I14</f>
        <v>3</v>
      </c>
      <c r="L14" s="19">
        <f t="shared" si="2"/>
        <v>1.477832512315271</v>
      </c>
      <c r="M14" s="19">
        <f t="shared" si="3"/>
        <v>0.275</v>
      </c>
      <c r="N14" s="82">
        <f>L14*$T$18</f>
        <v>1.2315270935960592</v>
      </c>
      <c r="O14" s="107">
        <f t="shared" si="4"/>
        <v>11</v>
      </c>
      <c r="P14" s="93">
        <f>ROUNDDOWN(IF(O14&lt;$T$10,"0",O14*15/100),0)</f>
        <v>1</v>
      </c>
      <c r="Q14" s="18">
        <v>1</v>
      </c>
      <c r="R14" s="20">
        <f>ROUNDDOWN(IF(Q14&lt;P14,Q14,P14),0)</f>
        <v>1</v>
      </c>
    </row>
    <row r="15" spans="1:18" s="7" customFormat="1" ht="45" customHeight="1">
      <c r="A15" s="125">
        <v>7</v>
      </c>
      <c r="B15" s="142" t="s">
        <v>473</v>
      </c>
      <c r="C15" s="130" t="s">
        <v>351</v>
      </c>
      <c r="D15" s="18">
        <v>2</v>
      </c>
      <c r="E15" s="18">
        <v>25.6</v>
      </c>
      <c r="F15" s="18">
        <v>85</v>
      </c>
      <c r="G15" s="19">
        <f aca="true" t="shared" si="5" ref="G15:G29">F15*$U$18</f>
        <v>19.55</v>
      </c>
      <c r="H15" s="18">
        <v>3</v>
      </c>
      <c r="I15" s="18">
        <v>3</v>
      </c>
      <c r="J15" s="18">
        <v>0</v>
      </c>
      <c r="K15" s="18">
        <f t="shared" si="1"/>
        <v>3</v>
      </c>
      <c r="L15" s="19">
        <f t="shared" si="2"/>
        <v>1.171875</v>
      </c>
      <c r="M15" s="19">
        <f t="shared" si="3"/>
        <v>0.2235294117647059</v>
      </c>
      <c r="N15" s="82">
        <f aca="true" t="shared" si="6" ref="N15:N26">L15*$T$18</f>
        <v>0.9765625</v>
      </c>
      <c r="O15" s="107">
        <f t="shared" si="4"/>
        <v>19</v>
      </c>
      <c r="P15" s="93">
        <f aca="true" t="shared" si="7" ref="P15:P26">ROUNDDOWN(IF(O15&lt;$T$10,"0",O15*15/100),0)</f>
        <v>2</v>
      </c>
      <c r="Q15" s="18">
        <v>1</v>
      </c>
      <c r="R15" s="20">
        <f aca="true" t="shared" si="8" ref="R15:R34">ROUNDDOWN(IF(Q15&lt;P15,Q15,P15),0)</f>
        <v>1</v>
      </c>
    </row>
    <row r="16" spans="1:18" s="7" customFormat="1" ht="45" customHeight="1">
      <c r="A16" s="125">
        <v>8</v>
      </c>
      <c r="B16" s="142" t="s">
        <v>474</v>
      </c>
      <c r="C16" s="130" t="s">
        <v>352</v>
      </c>
      <c r="D16" s="18">
        <v>2</v>
      </c>
      <c r="E16" s="18">
        <v>25.6</v>
      </c>
      <c r="F16" s="18">
        <v>75.445</v>
      </c>
      <c r="G16" s="19">
        <f t="shared" si="5"/>
        <v>17.352349999999998</v>
      </c>
      <c r="H16" s="18">
        <v>3</v>
      </c>
      <c r="I16" s="18">
        <v>3</v>
      </c>
      <c r="J16" s="18">
        <v>0</v>
      </c>
      <c r="K16" s="18">
        <f>I16</f>
        <v>3</v>
      </c>
      <c r="L16" s="19">
        <f t="shared" si="2"/>
        <v>1.171875</v>
      </c>
      <c r="M16" s="19">
        <f t="shared" si="3"/>
        <v>0.2120750215388694</v>
      </c>
      <c r="N16" s="82">
        <f t="shared" si="6"/>
        <v>0.9765625</v>
      </c>
      <c r="O16" s="107">
        <f t="shared" si="4"/>
        <v>16</v>
      </c>
      <c r="P16" s="93">
        <f t="shared" si="7"/>
        <v>2</v>
      </c>
      <c r="Q16" s="18">
        <v>1</v>
      </c>
      <c r="R16" s="20">
        <f t="shared" si="8"/>
        <v>1</v>
      </c>
    </row>
    <row r="17" spans="1:18" s="7" customFormat="1" ht="45" customHeight="1">
      <c r="A17" s="125">
        <v>9</v>
      </c>
      <c r="B17" s="142" t="s">
        <v>334</v>
      </c>
      <c r="C17" s="130" t="s">
        <v>353</v>
      </c>
      <c r="D17" s="18">
        <v>3</v>
      </c>
      <c r="E17" s="18">
        <v>38.2</v>
      </c>
      <c r="F17" s="18">
        <v>136</v>
      </c>
      <c r="G17" s="19">
        <f t="shared" si="5"/>
        <v>31.28</v>
      </c>
      <c r="H17" s="18">
        <v>14</v>
      </c>
      <c r="I17" s="18">
        <v>7</v>
      </c>
      <c r="J17" s="18">
        <v>0</v>
      </c>
      <c r="K17" s="18">
        <f t="shared" si="1"/>
        <v>7</v>
      </c>
      <c r="L17" s="19">
        <f t="shared" si="2"/>
        <v>1.832460732984293</v>
      </c>
      <c r="M17" s="19">
        <f t="shared" si="3"/>
        <v>0.34558823529411764</v>
      </c>
      <c r="N17" s="82">
        <f t="shared" si="6"/>
        <v>1.5270506108202442</v>
      </c>
      <c r="O17" s="107">
        <f t="shared" si="4"/>
        <v>47</v>
      </c>
      <c r="P17" s="93">
        <f t="shared" si="7"/>
        <v>7</v>
      </c>
      <c r="Q17" s="18">
        <v>4</v>
      </c>
      <c r="R17" s="20">
        <f t="shared" si="8"/>
        <v>4</v>
      </c>
    </row>
    <row r="18" spans="1:21" s="7" customFormat="1" ht="45" customHeight="1">
      <c r="A18" s="125">
        <v>10</v>
      </c>
      <c r="B18" s="142" t="s">
        <v>490</v>
      </c>
      <c r="C18" s="130" t="s">
        <v>355</v>
      </c>
      <c r="D18" s="18">
        <v>3</v>
      </c>
      <c r="E18" s="18">
        <v>40.6</v>
      </c>
      <c r="F18" s="18">
        <v>113</v>
      </c>
      <c r="G18" s="19">
        <f t="shared" si="5"/>
        <v>25.990000000000002</v>
      </c>
      <c r="H18" s="18">
        <v>16</v>
      </c>
      <c r="I18" s="18">
        <v>5</v>
      </c>
      <c r="J18" s="18">
        <v>7</v>
      </c>
      <c r="K18" s="18">
        <f t="shared" si="1"/>
        <v>12</v>
      </c>
      <c r="L18" s="19">
        <f t="shared" si="2"/>
        <v>2.955665024630542</v>
      </c>
      <c r="M18" s="19">
        <f t="shared" si="3"/>
        <v>0.5663716814159292</v>
      </c>
      <c r="N18" s="82">
        <f t="shared" si="6"/>
        <v>2.4630541871921183</v>
      </c>
      <c r="O18" s="107">
        <f t="shared" si="4"/>
        <v>64</v>
      </c>
      <c r="P18" s="93">
        <f t="shared" si="7"/>
        <v>9</v>
      </c>
      <c r="Q18" s="18">
        <v>6</v>
      </c>
      <c r="R18" s="20">
        <f t="shared" si="8"/>
        <v>6</v>
      </c>
      <c r="T18" s="318">
        <f>500/600</f>
        <v>0.8333333333333334</v>
      </c>
      <c r="U18" s="38">
        <v>0.23</v>
      </c>
    </row>
    <row r="19" spans="1:20" s="7" customFormat="1" ht="45" customHeight="1">
      <c r="A19" s="125">
        <v>11</v>
      </c>
      <c r="B19" s="143" t="s">
        <v>370</v>
      </c>
      <c r="C19" s="130" t="s">
        <v>354</v>
      </c>
      <c r="D19" s="18">
        <v>3</v>
      </c>
      <c r="E19" s="18">
        <v>50.2</v>
      </c>
      <c r="F19" s="18">
        <v>205.097</v>
      </c>
      <c r="G19" s="19">
        <f t="shared" si="5"/>
        <v>47.17231</v>
      </c>
      <c r="H19" s="18">
        <v>16</v>
      </c>
      <c r="I19" s="18">
        <v>7</v>
      </c>
      <c r="J19" s="18">
        <v>6</v>
      </c>
      <c r="K19" s="18">
        <f t="shared" si="1"/>
        <v>13</v>
      </c>
      <c r="L19" s="19">
        <f t="shared" si="2"/>
        <v>2.589641434262948</v>
      </c>
      <c r="M19" s="19">
        <f t="shared" si="3"/>
        <v>0.49244991394315857</v>
      </c>
      <c r="N19" s="82">
        <f t="shared" si="6"/>
        <v>2.1580345285524567</v>
      </c>
      <c r="O19" s="107">
        <f t="shared" si="4"/>
        <v>101</v>
      </c>
      <c r="P19" s="93">
        <f t="shared" si="7"/>
        <v>15</v>
      </c>
      <c r="Q19" s="18">
        <v>10</v>
      </c>
      <c r="R19" s="20">
        <f t="shared" si="8"/>
        <v>10</v>
      </c>
      <c r="T19" s="14"/>
    </row>
    <row r="20" spans="1:18" s="7" customFormat="1" ht="45" customHeight="1">
      <c r="A20" s="125">
        <v>12</v>
      </c>
      <c r="B20" s="143" t="s">
        <v>332</v>
      </c>
      <c r="C20" s="130" t="s">
        <v>356</v>
      </c>
      <c r="D20" s="18">
        <v>4</v>
      </c>
      <c r="E20" s="18">
        <v>72</v>
      </c>
      <c r="F20" s="18">
        <v>201.063</v>
      </c>
      <c r="G20" s="19">
        <f t="shared" si="5"/>
        <v>46.24449</v>
      </c>
      <c r="H20" s="18">
        <v>14</v>
      </c>
      <c r="I20" s="18">
        <v>14</v>
      </c>
      <c r="J20" s="18">
        <v>0</v>
      </c>
      <c r="K20" s="18">
        <f t="shared" si="1"/>
        <v>14</v>
      </c>
      <c r="L20" s="19">
        <f t="shared" si="2"/>
        <v>1.9444444444444444</v>
      </c>
      <c r="M20" s="19">
        <f t="shared" si="3"/>
        <v>0.3680438469534425</v>
      </c>
      <c r="N20" s="82">
        <f t="shared" si="6"/>
        <v>1.6203703703703705</v>
      </c>
      <c r="O20" s="107">
        <f t="shared" si="4"/>
        <v>74</v>
      </c>
      <c r="P20" s="93">
        <f t="shared" si="7"/>
        <v>11</v>
      </c>
      <c r="Q20" s="18">
        <v>11</v>
      </c>
      <c r="R20" s="20">
        <f t="shared" si="8"/>
        <v>11</v>
      </c>
    </row>
    <row r="21" spans="1:18" s="7" customFormat="1" ht="45" customHeight="1">
      <c r="A21" s="125">
        <v>13</v>
      </c>
      <c r="B21" s="143" t="s">
        <v>470</v>
      </c>
      <c r="C21" s="131">
        <v>43664</v>
      </c>
      <c r="D21" s="18">
        <v>1</v>
      </c>
      <c r="E21" s="18">
        <v>15</v>
      </c>
      <c r="F21" s="18">
        <v>116.6</v>
      </c>
      <c r="G21" s="19">
        <f t="shared" si="5"/>
        <v>26.818</v>
      </c>
      <c r="H21" s="18">
        <v>4</v>
      </c>
      <c r="I21" s="18">
        <v>4</v>
      </c>
      <c r="J21" s="18">
        <v>1</v>
      </c>
      <c r="K21" s="18">
        <f t="shared" si="1"/>
        <v>5</v>
      </c>
      <c r="L21" s="19">
        <f t="shared" si="2"/>
        <v>3.3333333333333335</v>
      </c>
      <c r="M21" s="19">
        <f t="shared" si="3"/>
        <v>0.6346483704974272</v>
      </c>
      <c r="N21" s="82">
        <f t="shared" si="6"/>
        <v>2.777777777777778</v>
      </c>
      <c r="O21" s="107">
        <f t="shared" si="4"/>
        <v>74</v>
      </c>
      <c r="P21" s="93">
        <f t="shared" si="7"/>
        <v>11</v>
      </c>
      <c r="Q21" s="18" t="s">
        <v>493</v>
      </c>
      <c r="R21" s="20">
        <f t="shared" si="8"/>
        <v>11</v>
      </c>
    </row>
    <row r="22" spans="1:18" s="7" customFormat="1" ht="45" customHeight="1">
      <c r="A22" s="125">
        <v>14</v>
      </c>
      <c r="B22" s="143" t="s">
        <v>469</v>
      </c>
      <c r="C22" s="131" t="s">
        <v>280</v>
      </c>
      <c r="D22" s="18">
        <v>1</v>
      </c>
      <c r="E22" s="18">
        <v>13</v>
      </c>
      <c r="F22" s="18">
        <v>53.867</v>
      </c>
      <c r="G22" s="19">
        <f t="shared" si="5"/>
        <v>12.38941</v>
      </c>
      <c r="H22" s="18">
        <v>4</v>
      </c>
      <c r="I22" s="18">
        <v>3</v>
      </c>
      <c r="J22" s="18">
        <v>4</v>
      </c>
      <c r="K22" s="18">
        <f t="shared" si="1"/>
        <v>7</v>
      </c>
      <c r="L22" s="19">
        <f t="shared" si="2"/>
        <v>5.384615384615385</v>
      </c>
      <c r="M22" s="19">
        <f t="shared" si="3"/>
        <v>1.0210332856851134</v>
      </c>
      <c r="N22" s="82">
        <f t="shared" si="6"/>
        <v>4.487179487179488</v>
      </c>
      <c r="O22" s="107">
        <f t="shared" si="4"/>
        <v>55</v>
      </c>
      <c r="P22" s="93">
        <f t="shared" si="7"/>
        <v>8</v>
      </c>
      <c r="Q22" s="18">
        <v>6</v>
      </c>
      <c r="R22" s="20">
        <f t="shared" si="8"/>
        <v>6</v>
      </c>
    </row>
    <row r="23" spans="1:18" s="7" customFormat="1" ht="45" customHeight="1">
      <c r="A23" s="125">
        <v>15</v>
      </c>
      <c r="B23" s="143" t="s">
        <v>468</v>
      </c>
      <c r="C23" s="131" t="s">
        <v>281</v>
      </c>
      <c r="D23" s="18">
        <v>1</v>
      </c>
      <c r="E23" s="18">
        <v>13.2</v>
      </c>
      <c r="F23" s="18">
        <v>100.78</v>
      </c>
      <c r="G23" s="19">
        <f t="shared" si="5"/>
        <v>23.1794</v>
      </c>
      <c r="H23" s="18">
        <v>4</v>
      </c>
      <c r="I23" s="18">
        <v>4</v>
      </c>
      <c r="J23" s="18">
        <v>4</v>
      </c>
      <c r="K23" s="18">
        <f t="shared" si="1"/>
        <v>8</v>
      </c>
      <c r="L23" s="19">
        <f t="shared" si="2"/>
        <v>6.0606060606060606</v>
      </c>
      <c r="M23" s="19">
        <f t="shared" si="3"/>
        <v>1.160944631871403</v>
      </c>
      <c r="N23" s="82">
        <f t="shared" si="6"/>
        <v>5.050505050505051</v>
      </c>
      <c r="O23" s="107">
        <f t="shared" si="4"/>
        <v>117</v>
      </c>
      <c r="P23" s="93">
        <f t="shared" si="7"/>
        <v>17</v>
      </c>
      <c r="Q23" s="18">
        <v>6</v>
      </c>
      <c r="R23" s="20">
        <f t="shared" si="8"/>
        <v>6</v>
      </c>
    </row>
    <row r="24" spans="1:18" s="7" customFormat="1" ht="45" customHeight="1">
      <c r="A24" s="125">
        <v>16</v>
      </c>
      <c r="B24" s="144" t="s">
        <v>331</v>
      </c>
      <c r="C24" s="131" t="s">
        <v>357</v>
      </c>
      <c r="D24" s="17">
        <v>3</v>
      </c>
      <c r="E24" s="17">
        <v>39</v>
      </c>
      <c r="F24" s="17">
        <v>173.413</v>
      </c>
      <c r="G24" s="19">
        <f t="shared" si="5"/>
        <v>39.88499</v>
      </c>
      <c r="H24" s="17">
        <v>0</v>
      </c>
      <c r="I24" s="17">
        <v>6</v>
      </c>
      <c r="J24" s="17">
        <v>0</v>
      </c>
      <c r="K24" s="18">
        <f t="shared" si="1"/>
        <v>6</v>
      </c>
      <c r="L24" s="22">
        <f t="shared" si="2"/>
        <v>1.5384615384615385</v>
      </c>
      <c r="M24" s="19">
        <f t="shared" si="3"/>
        <v>0.29409559836921106</v>
      </c>
      <c r="N24" s="83">
        <f t="shared" si="6"/>
        <v>1.2820512820512822</v>
      </c>
      <c r="O24" s="107">
        <f t="shared" si="4"/>
        <v>51</v>
      </c>
      <c r="P24" s="94">
        <f t="shared" si="7"/>
        <v>7</v>
      </c>
      <c r="Q24" s="17">
        <v>7</v>
      </c>
      <c r="R24" s="20">
        <f t="shared" si="8"/>
        <v>7</v>
      </c>
    </row>
    <row r="25" spans="1:18" s="7" customFormat="1" ht="45" customHeight="1">
      <c r="A25" s="125">
        <v>17</v>
      </c>
      <c r="B25" s="143" t="s">
        <v>475</v>
      </c>
      <c r="C25" s="131" t="s">
        <v>359</v>
      </c>
      <c r="D25" s="18">
        <v>2</v>
      </c>
      <c r="E25" s="18">
        <v>27</v>
      </c>
      <c r="F25" s="18">
        <v>117.698</v>
      </c>
      <c r="G25" s="19">
        <f t="shared" si="5"/>
        <v>27.07054</v>
      </c>
      <c r="H25" s="18">
        <v>5</v>
      </c>
      <c r="I25" s="18">
        <v>4</v>
      </c>
      <c r="J25" s="18">
        <v>5</v>
      </c>
      <c r="K25" s="18">
        <f t="shared" si="1"/>
        <v>9</v>
      </c>
      <c r="L25" s="19">
        <f t="shared" si="2"/>
        <v>3.3333333333333335</v>
      </c>
      <c r="M25" s="19">
        <f t="shared" si="3"/>
        <v>0.6372240819725059</v>
      </c>
      <c r="N25" s="82">
        <f t="shared" si="6"/>
        <v>2.777777777777778</v>
      </c>
      <c r="O25" s="107">
        <f t="shared" si="4"/>
        <v>75</v>
      </c>
      <c r="P25" s="93">
        <f t="shared" si="7"/>
        <v>11</v>
      </c>
      <c r="Q25" s="18">
        <v>5</v>
      </c>
      <c r="R25" s="20">
        <f t="shared" si="8"/>
        <v>5</v>
      </c>
    </row>
    <row r="26" spans="1:18" s="7" customFormat="1" ht="45" customHeight="1">
      <c r="A26" s="125">
        <v>18</v>
      </c>
      <c r="B26" s="143" t="s">
        <v>476</v>
      </c>
      <c r="C26" s="130" t="s">
        <v>358</v>
      </c>
      <c r="D26" s="18">
        <v>3</v>
      </c>
      <c r="E26" s="18">
        <v>36</v>
      </c>
      <c r="F26" s="18">
        <v>282.278</v>
      </c>
      <c r="G26" s="19">
        <f t="shared" si="5"/>
        <v>64.92394</v>
      </c>
      <c r="H26" s="18">
        <v>11</v>
      </c>
      <c r="I26" s="18">
        <v>6</v>
      </c>
      <c r="J26" s="18">
        <v>8</v>
      </c>
      <c r="K26" s="18">
        <f t="shared" si="1"/>
        <v>14</v>
      </c>
      <c r="L26" s="19">
        <f t="shared" si="2"/>
        <v>3.888888888888889</v>
      </c>
      <c r="M26" s="19">
        <f t="shared" si="3"/>
        <v>0.743947456053961</v>
      </c>
      <c r="N26" s="82">
        <f t="shared" si="6"/>
        <v>3.240740740740741</v>
      </c>
      <c r="O26" s="107">
        <f t="shared" si="4"/>
        <v>210</v>
      </c>
      <c r="P26" s="93">
        <f t="shared" si="7"/>
        <v>31</v>
      </c>
      <c r="Q26" s="18">
        <v>8</v>
      </c>
      <c r="R26" s="20">
        <f t="shared" si="8"/>
        <v>8</v>
      </c>
    </row>
    <row r="27" spans="1:18" s="7" customFormat="1" ht="45" customHeight="1">
      <c r="A27" s="125">
        <v>19</v>
      </c>
      <c r="B27" s="145" t="s">
        <v>328</v>
      </c>
      <c r="C27" s="132" t="s">
        <v>369</v>
      </c>
      <c r="D27" s="18">
        <v>0</v>
      </c>
      <c r="E27" s="18">
        <v>0</v>
      </c>
      <c r="F27" s="18">
        <v>161.327</v>
      </c>
      <c r="G27" s="19">
        <f t="shared" si="5"/>
        <v>37.10521</v>
      </c>
      <c r="H27" s="18"/>
      <c r="I27" s="18"/>
      <c r="J27" s="18"/>
      <c r="K27" s="18"/>
      <c r="L27" s="19"/>
      <c r="M27" s="19"/>
      <c r="N27" s="82"/>
      <c r="O27" s="107" t="s">
        <v>493</v>
      </c>
      <c r="P27" s="93">
        <v>0</v>
      </c>
      <c r="Q27" s="18">
        <v>0</v>
      </c>
      <c r="R27" s="20">
        <f t="shared" si="8"/>
        <v>0</v>
      </c>
    </row>
    <row r="28" spans="1:18" s="7" customFormat="1" ht="57.75" customHeight="1">
      <c r="A28" s="125">
        <v>20</v>
      </c>
      <c r="B28" s="143" t="s">
        <v>477</v>
      </c>
      <c r="C28" s="132" t="s">
        <v>282</v>
      </c>
      <c r="D28" s="18">
        <v>0</v>
      </c>
      <c r="E28" s="18">
        <v>0</v>
      </c>
      <c r="F28" s="18">
        <v>11.59</v>
      </c>
      <c r="G28" s="19">
        <f t="shared" si="5"/>
        <v>2.6657</v>
      </c>
      <c r="H28" s="18"/>
      <c r="I28" s="18"/>
      <c r="J28" s="18"/>
      <c r="K28" s="18"/>
      <c r="L28" s="19"/>
      <c r="M28" s="19"/>
      <c r="N28" s="82"/>
      <c r="O28" s="107" t="s">
        <v>493</v>
      </c>
      <c r="P28" s="93">
        <v>0</v>
      </c>
      <c r="Q28" s="18">
        <v>6</v>
      </c>
      <c r="R28" s="20">
        <f t="shared" si="8"/>
        <v>0</v>
      </c>
    </row>
    <row r="29" spans="1:18" s="7" customFormat="1" ht="45" customHeight="1">
      <c r="A29" s="125">
        <v>21</v>
      </c>
      <c r="B29" s="143" t="s">
        <v>488</v>
      </c>
      <c r="C29" s="132" t="s">
        <v>282</v>
      </c>
      <c r="D29" s="18">
        <v>0</v>
      </c>
      <c r="E29" s="18">
        <v>0</v>
      </c>
      <c r="F29" s="18">
        <v>103</v>
      </c>
      <c r="G29" s="19">
        <f t="shared" si="5"/>
        <v>23.69</v>
      </c>
      <c r="H29" s="18"/>
      <c r="I29" s="18"/>
      <c r="J29" s="18"/>
      <c r="K29" s="18"/>
      <c r="L29" s="19"/>
      <c r="M29" s="19"/>
      <c r="N29" s="82"/>
      <c r="O29" s="107" t="s">
        <v>493</v>
      </c>
      <c r="P29" s="93">
        <v>0</v>
      </c>
      <c r="Q29" s="18">
        <v>0</v>
      </c>
      <c r="R29" s="20">
        <f t="shared" si="8"/>
        <v>0</v>
      </c>
    </row>
    <row r="30" spans="1:18" s="7" customFormat="1" ht="45" customHeight="1">
      <c r="A30" s="125">
        <v>22</v>
      </c>
      <c r="B30" s="143" t="s">
        <v>327</v>
      </c>
      <c r="C30" s="130" t="s">
        <v>360</v>
      </c>
      <c r="D30" s="18">
        <v>3</v>
      </c>
      <c r="E30" s="18">
        <v>30</v>
      </c>
      <c r="F30" s="18">
        <v>240.043</v>
      </c>
      <c r="G30" s="19">
        <f aca="true" t="shared" si="9" ref="G30:G37">F30*$U$18</f>
        <v>55.20989</v>
      </c>
      <c r="H30" s="18">
        <v>10</v>
      </c>
      <c r="I30" s="18">
        <v>6</v>
      </c>
      <c r="J30" s="18">
        <v>3</v>
      </c>
      <c r="K30" s="18">
        <f t="shared" si="1"/>
        <v>9</v>
      </c>
      <c r="L30" s="19">
        <f t="shared" si="2"/>
        <v>3</v>
      </c>
      <c r="M30" s="19">
        <f t="shared" si="3"/>
        <v>0.5748969976212596</v>
      </c>
      <c r="N30" s="82">
        <f aca="true" t="shared" si="10" ref="N30:N36">L30*$T$18</f>
        <v>2.5</v>
      </c>
      <c r="O30" s="107">
        <f t="shared" si="4"/>
        <v>138</v>
      </c>
      <c r="P30" s="93">
        <f aca="true" t="shared" si="11" ref="P30:P36">ROUNDDOWN(IF(O30&lt;$T$10,"0",O30*15/100),0)</f>
        <v>20</v>
      </c>
      <c r="Q30" s="18">
        <v>10</v>
      </c>
      <c r="R30" s="20">
        <f t="shared" si="8"/>
        <v>10</v>
      </c>
    </row>
    <row r="31" spans="1:18" s="7" customFormat="1" ht="45" customHeight="1">
      <c r="A31" s="125">
        <v>23</v>
      </c>
      <c r="B31" s="144" t="s">
        <v>326</v>
      </c>
      <c r="C31" s="131">
        <v>43667</v>
      </c>
      <c r="D31" s="18">
        <v>1</v>
      </c>
      <c r="E31" s="18">
        <v>15</v>
      </c>
      <c r="F31" s="18">
        <v>55.213</v>
      </c>
      <c r="G31" s="19">
        <f t="shared" si="9"/>
        <v>12.69899</v>
      </c>
      <c r="H31" s="18">
        <v>0</v>
      </c>
      <c r="I31" s="18">
        <v>0</v>
      </c>
      <c r="J31" s="18">
        <v>4</v>
      </c>
      <c r="K31" s="18">
        <f t="shared" si="1"/>
        <v>4</v>
      </c>
      <c r="L31" s="19">
        <f t="shared" si="2"/>
        <v>2.6666666666666665</v>
      </c>
      <c r="M31" s="19">
        <f t="shared" si="3"/>
        <v>0.5071269447412747</v>
      </c>
      <c r="N31" s="82">
        <f t="shared" si="10"/>
        <v>2.2222222222222223</v>
      </c>
      <c r="O31" s="107">
        <f t="shared" si="4"/>
        <v>28</v>
      </c>
      <c r="P31" s="93">
        <f t="shared" si="11"/>
        <v>4</v>
      </c>
      <c r="Q31" s="18" t="s">
        <v>493</v>
      </c>
      <c r="R31" s="20">
        <f t="shared" si="8"/>
        <v>4</v>
      </c>
    </row>
    <row r="32" spans="1:18" s="7" customFormat="1" ht="45" customHeight="1">
      <c r="A32" s="125">
        <v>24</v>
      </c>
      <c r="B32" s="143" t="s">
        <v>325</v>
      </c>
      <c r="C32" s="131" t="s">
        <v>361</v>
      </c>
      <c r="D32" s="17">
        <v>3</v>
      </c>
      <c r="E32" s="17">
        <v>36</v>
      </c>
      <c r="F32" s="17">
        <v>148.9</v>
      </c>
      <c r="G32" s="19">
        <f t="shared" si="9"/>
        <v>34.247</v>
      </c>
      <c r="H32" s="18">
        <v>13</v>
      </c>
      <c r="I32" s="17">
        <v>13</v>
      </c>
      <c r="J32" s="17">
        <v>0</v>
      </c>
      <c r="K32" s="18">
        <f t="shared" si="1"/>
        <v>13</v>
      </c>
      <c r="L32" s="19">
        <f t="shared" si="2"/>
        <v>3.611111111111111</v>
      </c>
      <c r="M32" s="19">
        <f t="shared" si="3"/>
        <v>0.6917394224311618</v>
      </c>
      <c r="N32" s="83">
        <f t="shared" si="10"/>
        <v>3.0092592592592595</v>
      </c>
      <c r="O32" s="107">
        <f t="shared" si="4"/>
        <v>103</v>
      </c>
      <c r="P32" s="94">
        <f t="shared" si="11"/>
        <v>15</v>
      </c>
      <c r="Q32" s="17">
        <v>15</v>
      </c>
      <c r="R32" s="20">
        <f t="shared" si="8"/>
        <v>15</v>
      </c>
    </row>
    <row r="33" spans="1:18" s="7" customFormat="1" ht="45" customHeight="1">
      <c r="A33" s="125">
        <v>25</v>
      </c>
      <c r="B33" s="144" t="s">
        <v>324</v>
      </c>
      <c r="C33" s="131" t="s">
        <v>362</v>
      </c>
      <c r="D33" s="17">
        <v>2</v>
      </c>
      <c r="E33" s="17">
        <v>45</v>
      </c>
      <c r="F33" s="17">
        <v>236.7</v>
      </c>
      <c r="G33" s="19">
        <f t="shared" si="9"/>
        <v>54.441</v>
      </c>
      <c r="H33" s="17">
        <v>0</v>
      </c>
      <c r="I33" s="17">
        <v>0</v>
      </c>
      <c r="J33" s="17">
        <v>8</v>
      </c>
      <c r="K33" s="18">
        <f t="shared" si="1"/>
        <v>8</v>
      </c>
      <c r="L33" s="22">
        <f t="shared" si="2"/>
        <v>1.7777777777777777</v>
      </c>
      <c r="M33" s="19">
        <f t="shared" si="3"/>
        <v>0.33798056611744826</v>
      </c>
      <c r="N33" s="83">
        <f t="shared" si="10"/>
        <v>1.4814814814814814</v>
      </c>
      <c r="O33" s="107">
        <f t="shared" si="4"/>
        <v>80</v>
      </c>
      <c r="P33" s="94">
        <f t="shared" si="11"/>
        <v>12</v>
      </c>
      <c r="Q33" s="17">
        <v>2</v>
      </c>
      <c r="R33" s="20">
        <f t="shared" si="8"/>
        <v>2</v>
      </c>
    </row>
    <row r="34" spans="1:18" s="7" customFormat="1" ht="45" customHeight="1">
      <c r="A34" s="125">
        <v>26</v>
      </c>
      <c r="B34" s="143" t="s">
        <v>323</v>
      </c>
      <c r="C34" s="130" t="s">
        <v>363</v>
      </c>
      <c r="D34" s="18">
        <v>3</v>
      </c>
      <c r="E34" s="18">
        <v>38</v>
      </c>
      <c r="F34" s="18">
        <v>67.361</v>
      </c>
      <c r="G34" s="19">
        <f t="shared" si="9"/>
        <v>15.493030000000001</v>
      </c>
      <c r="H34" s="18">
        <v>11</v>
      </c>
      <c r="I34" s="18">
        <v>8</v>
      </c>
      <c r="J34" s="18">
        <v>0</v>
      </c>
      <c r="K34" s="18">
        <f t="shared" si="1"/>
        <v>8</v>
      </c>
      <c r="L34" s="19">
        <f t="shared" si="2"/>
        <v>2.1052631578947367</v>
      </c>
      <c r="M34" s="19">
        <f t="shared" si="3"/>
        <v>0.4008254034233458</v>
      </c>
      <c r="N34" s="82">
        <f t="shared" si="10"/>
        <v>1.7543859649122806</v>
      </c>
      <c r="O34" s="107">
        <f t="shared" si="4"/>
        <v>27</v>
      </c>
      <c r="P34" s="93">
        <f t="shared" si="11"/>
        <v>4</v>
      </c>
      <c r="Q34" s="18">
        <v>3</v>
      </c>
      <c r="R34" s="20">
        <f t="shared" si="8"/>
        <v>3</v>
      </c>
    </row>
    <row r="35" spans="1:18" s="7" customFormat="1" ht="45" customHeight="1">
      <c r="A35" s="125">
        <v>27</v>
      </c>
      <c r="B35" s="146" t="s">
        <v>322</v>
      </c>
      <c r="C35" s="130" t="s">
        <v>364</v>
      </c>
      <c r="D35" s="18">
        <v>2</v>
      </c>
      <c r="E35" s="18">
        <v>24</v>
      </c>
      <c r="F35" s="18">
        <v>34.42</v>
      </c>
      <c r="G35" s="19">
        <f t="shared" si="9"/>
        <v>7.916600000000001</v>
      </c>
      <c r="H35" s="18">
        <v>6</v>
      </c>
      <c r="I35" s="18">
        <v>6</v>
      </c>
      <c r="J35" s="18">
        <v>4</v>
      </c>
      <c r="K35" s="18">
        <f t="shared" si="1"/>
        <v>10</v>
      </c>
      <c r="L35" s="19">
        <f t="shared" si="2"/>
        <v>4.166666666666667</v>
      </c>
      <c r="M35" s="19">
        <f t="shared" si="3"/>
        <v>0.7844276583381754</v>
      </c>
      <c r="N35" s="82">
        <f t="shared" si="10"/>
        <v>3.4722222222222228</v>
      </c>
      <c r="O35" s="107">
        <f t="shared" si="4"/>
        <v>27</v>
      </c>
      <c r="P35" s="93">
        <f t="shared" si="11"/>
        <v>4</v>
      </c>
      <c r="Q35" s="20" t="s">
        <v>493</v>
      </c>
      <c r="R35" s="20">
        <f>ROUNDDOWN(IF(Q35&lt;P35,Q35,P35),0)</f>
        <v>4</v>
      </c>
    </row>
    <row r="36" spans="1:18" s="7" customFormat="1" ht="45" customHeight="1">
      <c r="A36" s="125">
        <v>28</v>
      </c>
      <c r="B36" s="146" t="s">
        <v>346</v>
      </c>
      <c r="C36" s="130" t="s">
        <v>365</v>
      </c>
      <c r="D36" s="18">
        <v>10</v>
      </c>
      <c r="E36" s="18">
        <v>104.6</v>
      </c>
      <c r="F36" s="18">
        <v>977.14</v>
      </c>
      <c r="G36" s="19">
        <f t="shared" si="9"/>
        <v>224.7422</v>
      </c>
      <c r="H36" s="18">
        <v>25</v>
      </c>
      <c r="I36" s="18">
        <v>23</v>
      </c>
      <c r="J36" s="18">
        <v>10</v>
      </c>
      <c r="K36" s="18">
        <f t="shared" si="1"/>
        <v>33</v>
      </c>
      <c r="L36" s="19">
        <f t="shared" si="2"/>
        <v>3.1548757170172084</v>
      </c>
      <c r="M36" s="19">
        <f t="shared" si="3"/>
        <v>0.6038029350963015</v>
      </c>
      <c r="N36" s="82">
        <f t="shared" si="10"/>
        <v>2.6290630975143405</v>
      </c>
      <c r="O36" s="107">
        <f t="shared" si="4"/>
        <v>590</v>
      </c>
      <c r="P36" s="93">
        <f t="shared" si="11"/>
        <v>88</v>
      </c>
      <c r="Q36" s="18" t="s">
        <v>493</v>
      </c>
      <c r="R36" s="20">
        <f>ROUNDDOWN(IF(Q36&lt;P36,Q36,P36),0)</f>
        <v>88</v>
      </c>
    </row>
    <row r="37" spans="1:18" s="7" customFormat="1" ht="45" customHeight="1">
      <c r="A37" s="125">
        <v>29</v>
      </c>
      <c r="B37" s="146" t="s">
        <v>321</v>
      </c>
      <c r="C37" s="132" t="s">
        <v>369</v>
      </c>
      <c r="D37" s="18">
        <v>0</v>
      </c>
      <c r="E37" s="18">
        <v>0</v>
      </c>
      <c r="F37" s="18">
        <v>44.32</v>
      </c>
      <c r="G37" s="19">
        <f t="shared" si="9"/>
        <v>10.1936</v>
      </c>
      <c r="H37" s="18"/>
      <c r="I37" s="18"/>
      <c r="J37" s="18"/>
      <c r="K37" s="18"/>
      <c r="L37" s="19"/>
      <c r="M37" s="19"/>
      <c r="N37" s="82"/>
      <c r="O37" s="107" t="s">
        <v>493</v>
      </c>
      <c r="P37" s="93">
        <v>0</v>
      </c>
      <c r="Q37" s="18" t="s">
        <v>493</v>
      </c>
      <c r="R37" s="20">
        <f aca="true" t="shared" si="12" ref="R37:R43">P37</f>
        <v>0</v>
      </c>
    </row>
    <row r="38" spans="1:18" s="7" customFormat="1" ht="45" customHeight="1">
      <c r="A38" s="125">
        <v>30</v>
      </c>
      <c r="B38" s="146" t="s">
        <v>421</v>
      </c>
      <c r="C38" s="130" t="s">
        <v>366</v>
      </c>
      <c r="D38" s="18">
        <v>3</v>
      </c>
      <c r="E38" s="18">
        <v>43.5</v>
      </c>
      <c r="F38" s="18">
        <v>351.3</v>
      </c>
      <c r="G38" s="19">
        <f aca="true" t="shared" si="13" ref="G38:G46">F38*$U$18</f>
        <v>80.799</v>
      </c>
      <c r="H38" s="18">
        <v>8</v>
      </c>
      <c r="I38" s="18">
        <v>4</v>
      </c>
      <c r="J38" s="18">
        <v>12</v>
      </c>
      <c r="K38" s="18">
        <f t="shared" si="1"/>
        <v>16</v>
      </c>
      <c r="L38" s="19">
        <f aca="true" t="shared" si="14" ref="L38:L47">K38*10/E38</f>
        <v>3.67816091954023</v>
      </c>
      <c r="M38" s="19">
        <f aca="true" t="shared" si="15" ref="M38:M47">O38/F38</f>
        <v>0.7031027611727868</v>
      </c>
      <c r="N38" s="82">
        <f aca="true" t="shared" si="16" ref="N38:N44">L38*$T$18</f>
        <v>3.0651340996168583</v>
      </c>
      <c r="O38" s="107">
        <f aca="true" t="shared" si="17" ref="O38:O46">ROUNDDOWN(N38*G38,0)</f>
        <v>247</v>
      </c>
      <c r="P38" s="93">
        <f>ROUNDDOWN(IF(O38&lt;$T$10,"0",O38*15/100),0)</f>
        <v>37</v>
      </c>
      <c r="Q38" s="20" t="s">
        <v>493</v>
      </c>
      <c r="R38" s="20">
        <f t="shared" si="12"/>
        <v>37</v>
      </c>
    </row>
    <row r="39" spans="1:18" s="7" customFormat="1" ht="45" customHeight="1">
      <c r="A39" s="125">
        <v>31</v>
      </c>
      <c r="B39" s="146" t="s">
        <v>420</v>
      </c>
      <c r="C39" s="130" t="s">
        <v>365</v>
      </c>
      <c r="D39" s="29">
        <v>4</v>
      </c>
      <c r="E39" s="29">
        <v>61.9</v>
      </c>
      <c r="F39" s="18">
        <v>247.45</v>
      </c>
      <c r="G39" s="19">
        <f t="shared" si="13"/>
        <v>56.9135</v>
      </c>
      <c r="H39" s="29">
        <v>9</v>
      </c>
      <c r="I39" s="29">
        <v>8</v>
      </c>
      <c r="J39" s="29">
        <v>3</v>
      </c>
      <c r="K39" s="18">
        <f t="shared" si="1"/>
        <v>11</v>
      </c>
      <c r="L39" s="19">
        <f t="shared" si="14"/>
        <v>1.7770597738287561</v>
      </c>
      <c r="M39" s="19">
        <f t="shared" si="15"/>
        <v>0.33946251768033947</v>
      </c>
      <c r="N39" s="82">
        <f t="shared" si="16"/>
        <v>1.4808831448572968</v>
      </c>
      <c r="O39" s="108">
        <f t="shared" si="17"/>
        <v>84</v>
      </c>
      <c r="P39" s="243">
        <f>ROUNDDOWN(IF(O39&lt;$T$10,"0",O39*15/100),0)</f>
        <v>12</v>
      </c>
      <c r="Q39" s="414" t="s">
        <v>493</v>
      </c>
      <c r="R39" s="20">
        <f t="shared" si="12"/>
        <v>12</v>
      </c>
    </row>
    <row r="40" spans="1:18" s="7" customFormat="1" ht="45" customHeight="1">
      <c r="A40" s="125">
        <v>32</v>
      </c>
      <c r="B40" s="146" t="s">
        <v>456</v>
      </c>
      <c r="C40" s="131">
        <v>43666</v>
      </c>
      <c r="D40" s="18">
        <v>1</v>
      </c>
      <c r="E40" s="18">
        <v>14</v>
      </c>
      <c r="F40" s="18">
        <v>99.39</v>
      </c>
      <c r="G40" s="19">
        <f t="shared" si="13"/>
        <v>22.8597</v>
      </c>
      <c r="H40" s="18">
        <v>6</v>
      </c>
      <c r="I40" s="18">
        <v>6</v>
      </c>
      <c r="J40" s="18">
        <v>0</v>
      </c>
      <c r="K40" s="18">
        <f t="shared" si="1"/>
        <v>6</v>
      </c>
      <c r="L40" s="19">
        <f t="shared" si="14"/>
        <v>4.285714285714286</v>
      </c>
      <c r="M40" s="19">
        <f t="shared" si="15"/>
        <v>0.8149713250830063</v>
      </c>
      <c r="N40" s="82">
        <f t="shared" si="16"/>
        <v>3.5714285714285716</v>
      </c>
      <c r="O40" s="107">
        <f t="shared" si="17"/>
        <v>81</v>
      </c>
      <c r="P40" s="93">
        <f>ROUNDDOWN(IF(O40&lt;$T$10,"0",O40*15/100),0)</f>
        <v>12</v>
      </c>
      <c r="Q40" s="20" t="s">
        <v>493</v>
      </c>
      <c r="R40" s="20">
        <f t="shared" si="12"/>
        <v>12</v>
      </c>
    </row>
    <row r="41" spans="1:18" s="7" customFormat="1" ht="45" customHeight="1">
      <c r="A41" s="125">
        <v>33</v>
      </c>
      <c r="B41" s="146" t="s">
        <v>320</v>
      </c>
      <c r="C41" s="130" t="s">
        <v>367</v>
      </c>
      <c r="D41" s="18">
        <v>2</v>
      </c>
      <c r="E41" s="18">
        <v>22</v>
      </c>
      <c r="F41" s="18">
        <v>215.9</v>
      </c>
      <c r="G41" s="19">
        <f t="shared" si="13"/>
        <v>49.657000000000004</v>
      </c>
      <c r="H41" s="18">
        <v>8</v>
      </c>
      <c r="I41" s="18">
        <v>2</v>
      </c>
      <c r="J41" s="18">
        <v>5</v>
      </c>
      <c r="K41" s="18">
        <f t="shared" si="1"/>
        <v>7</v>
      </c>
      <c r="L41" s="19">
        <f t="shared" si="14"/>
        <v>3.1818181818181817</v>
      </c>
      <c r="M41" s="19">
        <f t="shared" si="15"/>
        <v>0.6067623899953682</v>
      </c>
      <c r="N41" s="82">
        <f t="shared" si="16"/>
        <v>2.6515151515151514</v>
      </c>
      <c r="O41" s="107">
        <f t="shared" si="17"/>
        <v>131</v>
      </c>
      <c r="P41" s="93">
        <f>ROUNDDOWN(IF(O41&lt;$T$10,"0",O41*15/100),0)</f>
        <v>19</v>
      </c>
      <c r="Q41" s="20" t="s">
        <v>493</v>
      </c>
      <c r="R41" s="20">
        <f t="shared" si="12"/>
        <v>19</v>
      </c>
    </row>
    <row r="42" spans="1:18" s="7" customFormat="1" ht="45" customHeight="1">
      <c r="A42" s="125">
        <v>34</v>
      </c>
      <c r="B42" s="146" t="s">
        <v>318</v>
      </c>
      <c r="C42" s="132" t="s">
        <v>369</v>
      </c>
      <c r="D42" s="18">
        <v>0</v>
      </c>
      <c r="E42" s="18">
        <v>0</v>
      </c>
      <c r="F42" s="18">
        <v>33.04</v>
      </c>
      <c r="G42" s="19">
        <f t="shared" si="13"/>
        <v>7.5992</v>
      </c>
      <c r="H42" s="18"/>
      <c r="I42" s="18"/>
      <c r="J42" s="18"/>
      <c r="K42" s="18"/>
      <c r="L42" s="19"/>
      <c r="M42" s="19"/>
      <c r="N42" s="82"/>
      <c r="O42" s="107" t="s">
        <v>493</v>
      </c>
      <c r="P42" s="93">
        <v>0</v>
      </c>
      <c r="Q42" s="20" t="s">
        <v>493</v>
      </c>
      <c r="R42" s="20">
        <f t="shared" si="12"/>
        <v>0</v>
      </c>
    </row>
    <row r="43" spans="1:18" s="7" customFormat="1" ht="45" customHeight="1">
      <c r="A43" s="125">
        <v>35</v>
      </c>
      <c r="B43" s="146" t="s">
        <v>319</v>
      </c>
      <c r="C43" s="132" t="s">
        <v>369</v>
      </c>
      <c r="D43" s="29">
        <v>0</v>
      </c>
      <c r="E43" s="29">
        <v>0</v>
      </c>
      <c r="F43" s="18">
        <v>38.7</v>
      </c>
      <c r="G43" s="19">
        <f t="shared" si="13"/>
        <v>8.901000000000002</v>
      </c>
      <c r="H43" s="21"/>
      <c r="I43" s="21"/>
      <c r="J43" s="21"/>
      <c r="K43" s="18"/>
      <c r="L43" s="19"/>
      <c r="M43" s="19"/>
      <c r="N43" s="82"/>
      <c r="O43" s="107" t="s">
        <v>493</v>
      </c>
      <c r="P43" s="93">
        <v>0</v>
      </c>
      <c r="Q43" s="415" t="s">
        <v>493</v>
      </c>
      <c r="R43" s="20">
        <f t="shared" si="12"/>
        <v>0</v>
      </c>
    </row>
    <row r="44" spans="1:18" s="7" customFormat="1" ht="45" customHeight="1">
      <c r="A44" s="125">
        <v>36</v>
      </c>
      <c r="B44" s="147" t="s">
        <v>317</v>
      </c>
      <c r="C44" s="130" t="s">
        <v>368</v>
      </c>
      <c r="D44" s="18">
        <v>3</v>
      </c>
      <c r="E44" s="18">
        <v>45</v>
      </c>
      <c r="F44" s="18">
        <v>252.3</v>
      </c>
      <c r="G44" s="19">
        <f t="shared" si="13"/>
        <v>58.029</v>
      </c>
      <c r="H44" s="18">
        <v>9</v>
      </c>
      <c r="I44" s="18">
        <v>9</v>
      </c>
      <c r="J44" s="18">
        <v>7</v>
      </c>
      <c r="K44" s="18">
        <f t="shared" si="1"/>
        <v>16</v>
      </c>
      <c r="L44" s="19">
        <f t="shared" si="14"/>
        <v>3.5555555555555554</v>
      </c>
      <c r="M44" s="19">
        <f t="shared" si="15"/>
        <v>0.6777645659928656</v>
      </c>
      <c r="N44" s="82">
        <f t="shared" si="16"/>
        <v>2.962962962962963</v>
      </c>
      <c r="O44" s="107">
        <f t="shared" si="17"/>
        <v>171</v>
      </c>
      <c r="P44" s="93" t="s">
        <v>493</v>
      </c>
      <c r="Q44" s="18" t="s">
        <v>493</v>
      </c>
      <c r="R44" s="20" t="s">
        <v>493</v>
      </c>
    </row>
    <row r="45" spans="1:18" s="7" customFormat="1" ht="45" customHeight="1">
      <c r="A45" s="125">
        <v>37</v>
      </c>
      <c r="B45" s="148" t="s">
        <v>316</v>
      </c>
      <c r="C45" s="132" t="s">
        <v>369</v>
      </c>
      <c r="D45" s="18">
        <v>0</v>
      </c>
      <c r="E45" s="18">
        <v>0</v>
      </c>
      <c r="F45" s="18">
        <v>41.665</v>
      </c>
      <c r="G45" s="19">
        <f t="shared" si="13"/>
        <v>9.58295</v>
      </c>
      <c r="H45" s="18"/>
      <c r="I45" s="18"/>
      <c r="J45" s="18"/>
      <c r="K45" s="18"/>
      <c r="L45" s="19"/>
      <c r="M45" s="19"/>
      <c r="N45" s="82"/>
      <c r="O45" s="107" t="s">
        <v>493</v>
      </c>
      <c r="P45" s="93" t="s">
        <v>493</v>
      </c>
      <c r="Q45" s="18" t="s">
        <v>493</v>
      </c>
      <c r="R45" s="20" t="s">
        <v>493</v>
      </c>
    </row>
    <row r="46" spans="1:18" s="7" customFormat="1" ht="45" customHeight="1" thickBot="1">
      <c r="A46" s="127">
        <v>38</v>
      </c>
      <c r="B46" s="148" t="s">
        <v>315</v>
      </c>
      <c r="C46" s="130" t="s">
        <v>359</v>
      </c>
      <c r="D46" s="18">
        <v>3</v>
      </c>
      <c r="E46" s="18">
        <v>35</v>
      </c>
      <c r="F46" s="18">
        <v>72.263</v>
      </c>
      <c r="G46" s="19">
        <f t="shared" si="13"/>
        <v>16.62049</v>
      </c>
      <c r="H46" s="18">
        <v>9</v>
      </c>
      <c r="I46" s="18">
        <v>8</v>
      </c>
      <c r="J46" s="18">
        <v>8</v>
      </c>
      <c r="K46" s="18">
        <f t="shared" si="1"/>
        <v>16</v>
      </c>
      <c r="L46" s="19">
        <f t="shared" si="14"/>
        <v>4.571428571428571</v>
      </c>
      <c r="M46" s="19">
        <f t="shared" si="15"/>
        <v>0.8718154518910092</v>
      </c>
      <c r="N46" s="82">
        <f>L46*$T$18</f>
        <v>3.8095238095238093</v>
      </c>
      <c r="O46" s="107">
        <f t="shared" si="17"/>
        <v>63</v>
      </c>
      <c r="P46" s="93" t="s">
        <v>493</v>
      </c>
      <c r="Q46" s="18" t="s">
        <v>493</v>
      </c>
      <c r="R46" s="20" t="s">
        <v>493</v>
      </c>
    </row>
    <row r="47" spans="1:18" s="7" customFormat="1" ht="45" customHeight="1" thickBot="1">
      <c r="A47" s="104"/>
      <c r="B47" s="149" t="s">
        <v>89</v>
      </c>
      <c r="C47" s="98"/>
      <c r="D47" s="25">
        <f aca="true" t="shared" si="18" ref="D47:K47">SUM(D11:D46)</f>
        <v>84</v>
      </c>
      <c r="E47" s="25">
        <f t="shared" si="18"/>
        <v>1070.7</v>
      </c>
      <c r="F47" s="25">
        <f t="shared" si="18"/>
        <v>6490.28</v>
      </c>
      <c r="G47" s="25">
        <f t="shared" si="18"/>
        <v>1492.7644000000003</v>
      </c>
      <c r="H47" s="25">
        <f t="shared" si="18"/>
        <v>228</v>
      </c>
      <c r="I47" s="25">
        <f t="shared" si="18"/>
        <v>168</v>
      </c>
      <c r="J47" s="25">
        <f t="shared" si="18"/>
        <v>118</v>
      </c>
      <c r="K47" s="25">
        <f t="shared" si="18"/>
        <v>286</v>
      </c>
      <c r="L47" s="26">
        <f t="shared" si="14"/>
        <v>2.671149715139628</v>
      </c>
      <c r="M47" s="26">
        <f t="shared" si="15"/>
        <v>0.4834922376230302</v>
      </c>
      <c r="N47" s="84">
        <f>AVERAGE(N11:N46)</f>
        <v>2.3916036531389024</v>
      </c>
      <c r="O47" s="109">
        <f>SUM(O11:O46)</f>
        <v>3138</v>
      </c>
      <c r="P47" s="96">
        <f>SUM(P11:P46)</f>
        <v>426</v>
      </c>
      <c r="Q47" s="27">
        <f>SUM(Q11:Q46)</f>
        <v>185</v>
      </c>
      <c r="R47" s="27">
        <f>SUM(R11:R46)</f>
        <v>350</v>
      </c>
    </row>
    <row r="48" spans="1:18" s="7" customFormat="1" ht="45" customHeight="1" thickBot="1">
      <c r="A48" s="193"/>
      <c r="B48" s="111" t="s">
        <v>428</v>
      </c>
      <c r="C48" s="97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85"/>
      <c r="O48" s="110"/>
      <c r="P48" s="97"/>
      <c r="Q48" s="51"/>
      <c r="R48" s="51"/>
    </row>
    <row r="49" spans="1:18" s="7" customFormat="1" ht="45" customHeight="1">
      <c r="A49" s="124">
        <v>39</v>
      </c>
      <c r="B49" s="142" t="s">
        <v>371</v>
      </c>
      <c r="C49" s="133">
        <v>43662</v>
      </c>
      <c r="D49" s="18">
        <v>3</v>
      </c>
      <c r="E49" s="18">
        <v>44</v>
      </c>
      <c r="F49" s="18">
        <v>309.7</v>
      </c>
      <c r="G49" s="19">
        <f aca="true" t="shared" si="19" ref="G49:G59">F49*$U$18</f>
        <v>71.231</v>
      </c>
      <c r="H49" s="18">
        <v>16</v>
      </c>
      <c r="I49" s="18">
        <v>10</v>
      </c>
      <c r="J49" s="18">
        <v>2</v>
      </c>
      <c r="K49" s="18">
        <f>I49+J49</f>
        <v>12</v>
      </c>
      <c r="L49" s="19">
        <f aca="true" t="shared" si="20" ref="L49:L60">K49*10/E49</f>
        <v>2.727272727272727</v>
      </c>
      <c r="M49" s="19">
        <f aca="true" t="shared" si="21" ref="M49:M60">O49/F49</f>
        <v>0.5198579270261544</v>
      </c>
      <c r="N49" s="82">
        <f aca="true" t="shared" si="22" ref="N49:N59">L49*$T$18</f>
        <v>2.2727272727272725</v>
      </c>
      <c r="O49" s="107">
        <f aca="true" t="shared" si="23" ref="O49:O59">ROUNDDOWN(N49*G49,0)</f>
        <v>161</v>
      </c>
      <c r="P49" s="93">
        <f aca="true" t="shared" si="24" ref="P49:P59">ROUNDDOWN(IF(O49&lt;$T$10,"0",O49*15/100),0)</f>
        <v>24</v>
      </c>
      <c r="Q49" s="18">
        <v>16</v>
      </c>
      <c r="R49" s="20">
        <f aca="true" t="shared" si="25" ref="R49:R58">ROUNDDOWN(IF(Q49&lt;P49,Q49,P49),0)</f>
        <v>16</v>
      </c>
    </row>
    <row r="50" spans="1:18" s="7" customFormat="1" ht="45" customHeight="1">
      <c r="A50" s="125">
        <v>40</v>
      </c>
      <c r="B50" s="142" t="s">
        <v>478</v>
      </c>
      <c r="C50" s="134" t="s">
        <v>372</v>
      </c>
      <c r="D50" s="18">
        <v>3</v>
      </c>
      <c r="E50" s="18">
        <v>50</v>
      </c>
      <c r="F50" s="18">
        <v>246.336</v>
      </c>
      <c r="G50" s="19">
        <f t="shared" si="19"/>
        <v>56.65728000000001</v>
      </c>
      <c r="H50" s="18">
        <v>13</v>
      </c>
      <c r="I50" s="18">
        <v>13</v>
      </c>
      <c r="J50" s="18">
        <v>0</v>
      </c>
      <c r="K50" s="18">
        <f aca="true" t="shared" si="26" ref="K50:K59">I50+J50</f>
        <v>13</v>
      </c>
      <c r="L50" s="19">
        <f t="shared" si="20"/>
        <v>2.6</v>
      </c>
      <c r="M50" s="19">
        <f t="shared" si="21"/>
        <v>0.49525850870355936</v>
      </c>
      <c r="N50" s="82">
        <f t="shared" si="22"/>
        <v>2.166666666666667</v>
      </c>
      <c r="O50" s="107">
        <f t="shared" si="23"/>
        <v>122</v>
      </c>
      <c r="P50" s="93">
        <f t="shared" si="24"/>
        <v>18</v>
      </c>
      <c r="Q50" s="18">
        <v>18</v>
      </c>
      <c r="R50" s="20">
        <f t="shared" si="25"/>
        <v>18</v>
      </c>
    </row>
    <row r="51" spans="1:18" s="7" customFormat="1" ht="45" customHeight="1">
      <c r="A51" s="125">
        <v>41</v>
      </c>
      <c r="B51" s="142" t="s">
        <v>479</v>
      </c>
      <c r="C51" s="134" t="s">
        <v>373</v>
      </c>
      <c r="D51" s="18">
        <v>3</v>
      </c>
      <c r="E51" s="18">
        <v>36</v>
      </c>
      <c r="F51" s="18">
        <v>1221.204</v>
      </c>
      <c r="G51" s="19">
        <f t="shared" si="19"/>
        <v>280.87692</v>
      </c>
      <c r="H51" s="18">
        <v>15</v>
      </c>
      <c r="I51" s="18">
        <v>11</v>
      </c>
      <c r="J51" s="18">
        <v>0</v>
      </c>
      <c r="K51" s="18">
        <f t="shared" si="26"/>
        <v>11</v>
      </c>
      <c r="L51" s="19">
        <f t="shared" si="20"/>
        <v>3.0555555555555554</v>
      </c>
      <c r="M51" s="19">
        <f t="shared" si="21"/>
        <v>0.5854877645340173</v>
      </c>
      <c r="N51" s="82">
        <f t="shared" si="22"/>
        <v>2.5462962962962963</v>
      </c>
      <c r="O51" s="107">
        <f t="shared" si="23"/>
        <v>715</v>
      </c>
      <c r="P51" s="93">
        <f t="shared" si="24"/>
        <v>107</v>
      </c>
      <c r="Q51" s="18">
        <v>107</v>
      </c>
      <c r="R51" s="20">
        <f t="shared" si="25"/>
        <v>107</v>
      </c>
    </row>
    <row r="52" spans="1:18" s="7" customFormat="1" ht="45" customHeight="1">
      <c r="A52" s="125">
        <v>42</v>
      </c>
      <c r="B52" s="142" t="s">
        <v>489</v>
      </c>
      <c r="C52" s="134" t="s">
        <v>374</v>
      </c>
      <c r="D52" s="18">
        <v>6</v>
      </c>
      <c r="E52" s="18">
        <v>80</v>
      </c>
      <c r="F52" s="18">
        <v>662</v>
      </c>
      <c r="G52" s="19">
        <f t="shared" si="19"/>
        <v>152.26000000000002</v>
      </c>
      <c r="H52" s="18">
        <v>15</v>
      </c>
      <c r="I52" s="18">
        <v>12</v>
      </c>
      <c r="J52" s="18">
        <v>16</v>
      </c>
      <c r="K52" s="18">
        <f t="shared" si="26"/>
        <v>28</v>
      </c>
      <c r="L52" s="19">
        <f t="shared" si="20"/>
        <v>3.5</v>
      </c>
      <c r="M52" s="19">
        <f t="shared" si="21"/>
        <v>0.6706948640483383</v>
      </c>
      <c r="N52" s="82">
        <f t="shared" si="22"/>
        <v>2.916666666666667</v>
      </c>
      <c r="O52" s="107">
        <f t="shared" si="23"/>
        <v>444</v>
      </c>
      <c r="P52" s="93">
        <f t="shared" si="24"/>
        <v>66</v>
      </c>
      <c r="Q52" s="18">
        <v>2</v>
      </c>
      <c r="R52" s="20">
        <f t="shared" si="25"/>
        <v>2</v>
      </c>
    </row>
    <row r="53" spans="1:18" s="7" customFormat="1" ht="45" customHeight="1">
      <c r="A53" s="125">
        <v>43</v>
      </c>
      <c r="B53" s="145" t="s">
        <v>480</v>
      </c>
      <c r="C53" s="134" t="s">
        <v>375</v>
      </c>
      <c r="D53" s="18">
        <v>3</v>
      </c>
      <c r="E53" s="18">
        <v>37.5</v>
      </c>
      <c r="F53" s="18">
        <v>265.423</v>
      </c>
      <c r="G53" s="19">
        <f t="shared" si="19"/>
        <v>61.047290000000004</v>
      </c>
      <c r="H53" s="18">
        <v>7</v>
      </c>
      <c r="I53" s="18">
        <v>6</v>
      </c>
      <c r="J53" s="18">
        <v>8</v>
      </c>
      <c r="K53" s="18">
        <f t="shared" si="26"/>
        <v>14</v>
      </c>
      <c r="L53" s="19">
        <f t="shared" si="20"/>
        <v>3.7333333333333334</v>
      </c>
      <c r="M53" s="19">
        <f t="shared" si="21"/>
        <v>0.712070920756679</v>
      </c>
      <c r="N53" s="82">
        <f t="shared" si="22"/>
        <v>3.111111111111111</v>
      </c>
      <c r="O53" s="107">
        <f t="shared" si="23"/>
        <v>189</v>
      </c>
      <c r="P53" s="93">
        <f t="shared" si="24"/>
        <v>28</v>
      </c>
      <c r="Q53" s="18">
        <v>2</v>
      </c>
      <c r="R53" s="20">
        <f t="shared" si="25"/>
        <v>2</v>
      </c>
    </row>
    <row r="54" spans="1:18" s="7" customFormat="1" ht="45" customHeight="1">
      <c r="A54" s="125">
        <v>44</v>
      </c>
      <c r="B54" s="145" t="s">
        <v>481</v>
      </c>
      <c r="C54" s="135" t="s">
        <v>376</v>
      </c>
      <c r="D54" s="18">
        <v>3</v>
      </c>
      <c r="E54" s="18">
        <v>42</v>
      </c>
      <c r="F54" s="18">
        <v>245.077</v>
      </c>
      <c r="G54" s="19">
        <f t="shared" si="19"/>
        <v>56.36771</v>
      </c>
      <c r="H54" s="18">
        <v>9</v>
      </c>
      <c r="I54" s="18">
        <v>1</v>
      </c>
      <c r="J54" s="18">
        <v>4</v>
      </c>
      <c r="K54" s="18">
        <f t="shared" si="26"/>
        <v>5</v>
      </c>
      <c r="L54" s="19">
        <f t="shared" si="20"/>
        <v>1.1904761904761905</v>
      </c>
      <c r="M54" s="19">
        <f t="shared" si="21"/>
        <v>0.22441926414963462</v>
      </c>
      <c r="N54" s="82">
        <f t="shared" si="22"/>
        <v>0.9920634920634921</v>
      </c>
      <c r="O54" s="107">
        <f t="shared" si="23"/>
        <v>55</v>
      </c>
      <c r="P54" s="93">
        <f t="shared" si="24"/>
        <v>8</v>
      </c>
      <c r="Q54" s="18">
        <v>4</v>
      </c>
      <c r="R54" s="20">
        <f t="shared" si="25"/>
        <v>4</v>
      </c>
    </row>
    <row r="55" spans="1:18" s="7" customFormat="1" ht="45" customHeight="1">
      <c r="A55" s="125">
        <v>45</v>
      </c>
      <c r="B55" s="145" t="s">
        <v>302</v>
      </c>
      <c r="C55" s="133">
        <v>43667</v>
      </c>
      <c r="D55" s="18">
        <v>1</v>
      </c>
      <c r="E55" s="18">
        <v>13.6</v>
      </c>
      <c r="F55" s="18">
        <v>45.173</v>
      </c>
      <c r="G55" s="19">
        <f t="shared" si="19"/>
        <v>10.389790000000001</v>
      </c>
      <c r="H55" s="18">
        <v>5</v>
      </c>
      <c r="I55" s="18">
        <v>1</v>
      </c>
      <c r="J55" s="18">
        <v>1</v>
      </c>
      <c r="K55" s="18">
        <f t="shared" si="26"/>
        <v>2</v>
      </c>
      <c r="L55" s="19">
        <f t="shared" si="20"/>
        <v>1.4705882352941178</v>
      </c>
      <c r="M55" s="19">
        <f t="shared" si="21"/>
        <v>0.26564540765501515</v>
      </c>
      <c r="N55" s="82">
        <f t="shared" si="22"/>
        <v>1.2254901960784315</v>
      </c>
      <c r="O55" s="107">
        <f t="shared" si="23"/>
        <v>12</v>
      </c>
      <c r="P55" s="93">
        <f t="shared" si="24"/>
        <v>1</v>
      </c>
      <c r="Q55" s="18" t="s">
        <v>493</v>
      </c>
      <c r="R55" s="20">
        <f t="shared" si="25"/>
        <v>1</v>
      </c>
    </row>
    <row r="56" spans="1:18" s="7" customFormat="1" ht="45" customHeight="1">
      <c r="A56" s="125">
        <v>46</v>
      </c>
      <c r="B56" s="145" t="s">
        <v>482</v>
      </c>
      <c r="C56" s="134" t="s">
        <v>357</v>
      </c>
      <c r="D56" s="18">
        <v>3</v>
      </c>
      <c r="E56" s="18">
        <v>28</v>
      </c>
      <c r="F56" s="18">
        <v>500.249</v>
      </c>
      <c r="G56" s="19">
        <f t="shared" si="19"/>
        <v>115.05727000000002</v>
      </c>
      <c r="H56" s="18">
        <v>13</v>
      </c>
      <c r="I56" s="18">
        <v>9</v>
      </c>
      <c r="J56" s="18">
        <v>0</v>
      </c>
      <c r="K56" s="18">
        <f t="shared" si="26"/>
        <v>9</v>
      </c>
      <c r="L56" s="19">
        <f t="shared" si="20"/>
        <v>3.2142857142857144</v>
      </c>
      <c r="M56" s="19">
        <f t="shared" si="21"/>
        <v>0.6156933846944221</v>
      </c>
      <c r="N56" s="82">
        <f t="shared" si="22"/>
        <v>2.678571428571429</v>
      </c>
      <c r="O56" s="107">
        <f t="shared" si="23"/>
        <v>308</v>
      </c>
      <c r="P56" s="93">
        <f t="shared" si="24"/>
        <v>46</v>
      </c>
      <c r="Q56" s="18">
        <v>46</v>
      </c>
      <c r="R56" s="20">
        <f t="shared" si="25"/>
        <v>46</v>
      </c>
    </row>
    <row r="57" spans="1:18" s="7" customFormat="1" ht="45" customHeight="1">
      <c r="A57" s="125">
        <v>47</v>
      </c>
      <c r="B57" s="150" t="s">
        <v>304</v>
      </c>
      <c r="C57" s="134" t="s">
        <v>377</v>
      </c>
      <c r="D57" s="29">
        <v>3</v>
      </c>
      <c r="E57" s="38">
        <v>34</v>
      </c>
      <c r="F57" s="18">
        <v>303.961</v>
      </c>
      <c r="G57" s="19">
        <f t="shared" si="19"/>
        <v>69.91103000000001</v>
      </c>
      <c r="H57" s="29">
        <v>8</v>
      </c>
      <c r="I57" s="29">
        <v>5</v>
      </c>
      <c r="J57" s="38">
        <v>0</v>
      </c>
      <c r="K57" s="18">
        <f t="shared" si="26"/>
        <v>5</v>
      </c>
      <c r="L57" s="19">
        <f t="shared" si="20"/>
        <v>1.4705882352941178</v>
      </c>
      <c r="M57" s="19">
        <f t="shared" si="21"/>
        <v>0.2796411381723313</v>
      </c>
      <c r="N57" s="82">
        <f t="shared" si="22"/>
        <v>1.2254901960784315</v>
      </c>
      <c r="O57" s="107">
        <f t="shared" si="23"/>
        <v>85</v>
      </c>
      <c r="P57" s="93">
        <f t="shared" si="24"/>
        <v>12</v>
      </c>
      <c r="Q57" s="29">
        <v>12</v>
      </c>
      <c r="R57" s="29">
        <f t="shared" si="25"/>
        <v>12</v>
      </c>
    </row>
    <row r="58" spans="1:18" s="7" customFormat="1" ht="45" customHeight="1">
      <c r="A58" s="125">
        <v>48</v>
      </c>
      <c r="B58" s="145" t="s">
        <v>303</v>
      </c>
      <c r="C58" s="134" t="s">
        <v>378</v>
      </c>
      <c r="D58" s="18">
        <v>3</v>
      </c>
      <c r="E58" s="18">
        <v>31.2</v>
      </c>
      <c r="F58" s="31">
        <v>54.16145</v>
      </c>
      <c r="G58" s="19">
        <f t="shared" si="19"/>
        <v>12.457133500000001</v>
      </c>
      <c r="H58" s="18">
        <v>12</v>
      </c>
      <c r="I58" s="18">
        <v>7</v>
      </c>
      <c r="J58" s="18">
        <v>4</v>
      </c>
      <c r="K58" s="18">
        <f t="shared" si="26"/>
        <v>11</v>
      </c>
      <c r="L58" s="19">
        <f t="shared" si="20"/>
        <v>3.5256410256410255</v>
      </c>
      <c r="M58" s="19">
        <f t="shared" si="21"/>
        <v>0.6646793983543645</v>
      </c>
      <c r="N58" s="82">
        <f t="shared" si="22"/>
        <v>2.9380341880341883</v>
      </c>
      <c r="O58" s="107">
        <f t="shared" si="23"/>
        <v>36</v>
      </c>
      <c r="P58" s="93">
        <f t="shared" si="24"/>
        <v>5</v>
      </c>
      <c r="Q58" s="18">
        <v>6</v>
      </c>
      <c r="R58" s="20">
        <f t="shared" si="25"/>
        <v>5</v>
      </c>
    </row>
    <row r="59" spans="1:18" s="7" customFormat="1" ht="45" customHeight="1" thickBot="1">
      <c r="A59" s="127">
        <v>49</v>
      </c>
      <c r="B59" s="140" t="s">
        <v>342</v>
      </c>
      <c r="C59" s="153" t="s">
        <v>379</v>
      </c>
      <c r="D59" s="58">
        <v>5</v>
      </c>
      <c r="E59" s="58">
        <v>55.3</v>
      </c>
      <c r="F59" s="113">
        <v>2181.55455</v>
      </c>
      <c r="G59" s="71">
        <f t="shared" si="19"/>
        <v>501.7575465</v>
      </c>
      <c r="H59" s="58">
        <v>21</v>
      </c>
      <c r="I59" s="58">
        <v>17</v>
      </c>
      <c r="J59" s="58">
        <v>0</v>
      </c>
      <c r="K59" s="58">
        <f t="shared" si="26"/>
        <v>17</v>
      </c>
      <c r="L59" s="71">
        <f t="shared" si="20"/>
        <v>3.0741410488245933</v>
      </c>
      <c r="M59" s="71">
        <f t="shared" si="21"/>
        <v>0.5890295065048913</v>
      </c>
      <c r="N59" s="115">
        <f t="shared" si="22"/>
        <v>2.5617842073538277</v>
      </c>
      <c r="O59" s="116">
        <f t="shared" si="23"/>
        <v>1285</v>
      </c>
      <c r="P59" s="117">
        <f t="shared" si="24"/>
        <v>192</v>
      </c>
      <c r="Q59" s="118" t="s">
        <v>493</v>
      </c>
      <c r="R59" s="118">
        <f>P59</f>
        <v>192</v>
      </c>
    </row>
    <row r="60" spans="1:18" s="7" customFormat="1" ht="45" customHeight="1" thickBot="1">
      <c r="A60" s="167"/>
      <c r="B60" s="155" t="s">
        <v>89</v>
      </c>
      <c r="C60" s="156"/>
      <c r="D60" s="157">
        <f aca="true" t="shared" si="27" ref="D60:K60">SUM(D49:D59)</f>
        <v>36</v>
      </c>
      <c r="E60" s="157">
        <f t="shared" si="27"/>
        <v>451.6</v>
      </c>
      <c r="F60" s="157">
        <f t="shared" si="27"/>
        <v>6034.839</v>
      </c>
      <c r="G60" s="158">
        <f t="shared" si="27"/>
        <v>1388.01297</v>
      </c>
      <c r="H60" s="73">
        <f t="shared" si="27"/>
        <v>134</v>
      </c>
      <c r="I60" s="73">
        <f t="shared" si="27"/>
        <v>92</v>
      </c>
      <c r="J60" s="73">
        <f t="shared" si="27"/>
        <v>35</v>
      </c>
      <c r="K60" s="73">
        <f t="shared" si="27"/>
        <v>127</v>
      </c>
      <c r="L60" s="158">
        <f t="shared" si="20"/>
        <v>2.812223206377325</v>
      </c>
      <c r="M60" s="158">
        <f t="shared" si="21"/>
        <v>0.5653837658303726</v>
      </c>
      <c r="N60" s="159">
        <f>AVERAGE(N49:N59)</f>
        <v>2.239536520149801</v>
      </c>
      <c r="O60" s="104">
        <f>SUM(O49:O59)</f>
        <v>3412</v>
      </c>
      <c r="P60" s="90">
        <f>SUM(P49:P59)</f>
        <v>507</v>
      </c>
      <c r="Q60" s="73">
        <f>SUM(Q49:Q59)</f>
        <v>213</v>
      </c>
      <c r="R60" s="74">
        <f>SUM(R49:R59)</f>
        <v>405</v>
      </c>
    </row>
    <row r="61" spans="1:18" s="7" customFormat="1" ht="45" customHeight="1" thickBot="1">
      <c r="A61" s="193"/>
      <c r="B61" s="138" t="s">
        <v>430</v>
      </c>
      <c r="C61" s="1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163"/>
      <c r="O61" s="138"/>
      <c r="P61" s="162"/>
      <c r="Q61" s="62"/>
      <c r="R61" s="164"/>
    </row>
    <row r="62" spans="1:18" s="7" customFormat="1" ht="45" customHeight="1">
      <c r="A62" s="124">
        <v>50</v>
      </c>
      <c r="B62" s="160" t="s">
        <v>306</v>
      </c>
      <c r="C62" s="161" t="s">
        <v>381</v>
      </c>
      <c r="D62" s="66">
        <v>4</v>
      </c>
      <c r="E62" s="66">
        <v>63</v>
      </c>
      <c r="F62" s="66">
        <v>306.857</v>
      </c>
      <c r="G62" s="60">
        <f aca="true" t="shared" si="28" ref="G62:G70">F62*$U$18</f>
        <v>70.57711</v>
      </c>
      <c r="H62" s="66">
        <v>21</v>
      </c>
      <c r="I62" s="66">
        <v>16</v>
      </c>
      <c r="J62" s="66">
        <v>0</v>
      </c>
      <c r="K62" s="66">
        <f aca="true" t="shared" si="29" ref="K62:K67">I62+J62</f>
        <v>16</v>
      </c>
      <c r="L62" s="60">
        <f>K62*10/E62</f>
        <v>2.5396825396825395</v>
      </c>
      <c r="M62" s="60">
        <f>O62/F62</f>
        <v>0.48556819626079895</v>
      </c>
      <c r="N62" s="81">
        <f>L62*$T$18</f>
        <v>2.1164021164021163</v>
      </c>
      <c r="O62" s="106">
        <f>ROUNDDOWN(N62*G62,0)</f>
        <v>149</v>
      </c>
      <c r="P62" s="92">
        <f aca="true" t="shared" si="30" ref="P62:P69">ROUNDDOWN(IF(O62&lt;$T$10,"0",O62*15/100),0)</f>
        <v>22</v>
      </c>
      <c r="Q62" s="66">
        <v>10</v>
      </c>
      <c r="R62" s="67">
        <f>ROUNDDOWN(IF(Q62&lt;P62,Q62,P62),0)</f>
        <v>10</v>
      </c>
    </row>
    <row r="63" spans="1:18" s="7" customFormat="1" ht="45" customHeight="1">
      <c r="A63" s="125">
        <v>51</v>
      </c>
      <c r="B63" s="144" t="s">
        <v>380</v>
      </c>
      <c r="C63" s="134" t="s">
        <v>353</v>
      </c>
      <c r="D63" s="18">
        <v>3</v>
      </c>
      <c r="E63" s="18">
        <v>44.1</v>
      </c>
      <c r="F63" s="18">
        <v>176.709</v>
      </c>
      <c r="G63" s="19">
        <f t="shared" si="28"/>
        <v>40.64307</v>
      </c>
      <c r="H63" s="18">
        <v>14</v>
      </c>
      <c r="I63" s="18">
        <v>9</v>
      </c>
      <c r="J63" s="18">
        <v>8</v>
      </c>
      <c r="K63" s="18">
        <f t="shared" si="29"/>
        <v>17</v>
      </c>
      <c r="L63" s="19">
        <f>K63*10/E63</f>
        <v>3.8548752834467117</v>
      </c>
      <c r="M63" s="19">
        <f>O63/F63</f>
        <v>0.7356727727506804</v>
      </c>
      <c r="N63" s="82">
        <f>L63*$T$18</f>
        <v>3.2123960695389266</v>
      </c>
      <c r="O63" s="107">
        <f>ROUNDDOWN(N63*G63,0)</f>
        <v>130</v>
      </c>
      <c r="P63" s="93">
        <f t="shared" si="30"/>
        <v>19</v>
      </c>
      <c r="Q63" s="18">
        <v>13</v>
      </c>
      <c r="R63" s="20">
        <f>ROUNDDOWN(IF(Q63&lt;P63,Q63,P63),0)</f>
        <v>13</v>
      </c>
    </row>
    <row r="64" spans="1:18" s="7" customFormat="1" ht="45" customHeight="1">
      <c r="A64" s="125">
        <v>52</v>
      </c>
      <c r="B64" s="144" t="s">
        <v>311</v>
      </c>
      <c r="C64" s="134" t="s">
        <v>367</v>
      </c>
      <c r="D64" s="18">
        <v>3</v>
      </c>
      <c r="E64" s="18">
        <v>36</v>
      </c>
      <c r="F64" s="18">
        <v>344.676</v>
      </c>
      <c r="G64" s="19">
        <f t="shared" si="28"/>
        <v>79.27548</v>
      </c>
      <c r="H64" s="18">
        <v>11</v>
      </c>
      <c r="I64" s="18">
        <v>7</v>
      </c>
      <c r="J64" s="18">
        <v>7</v>
      </c>
      <c r="K64" s="18">
        <f t="shared" si="29"/>
        <v>14</v>
      </c>
      <c r="L64" s="19">
        <f>K64*10/E64</f>
        <v>3.888888888888889</v>
      </c>
      <c r="M64" s="19">
        <f>O64/F64</f>
        <v>0.7427265025705301</v>
      </c>
      <c r="N64" s="82">
        <f>L64*$T$18</f>
        <v>3.240740740740741</v>
      </c>
      <c r="O64" s="107">
        <f>ROUNDDOWN(N64*G64,0)</f>
        <v>256</v>
      </c>
      <c r="P64" s="93">
        <f t="shared" si="30"/>
        <v>38</v>
      </c>
      <c r="Q64" s="18">
        <v>9</v>
      </c>
      <c r="R64" s="20">
        <f>ROUNDDOWN(IF(Q64&lt;P64,Q64,P64),0)</f>
        <v>9</v>
      </c>
    </row>
    <row r="65" spans="1:18" s="7" customFormat="1" ht="45" customHeight="1">
      <c r="A65" s="125">
        <v>53</v>
      </c>
      <c r="B65" s="144" t="s">
        <v>314</v>
      </c>
      <c r="C65" s="134" t="s">
        <v>382</v>
      </c>
      <c r="D65" s="18">
        <v>4</v>
      </c>
      <c r="E65" s="18">
        <v>52</v>
      </c>
      <c r="F65" s="18">
        <v>474.722</v>
      </c>
      <c r="G65" s="19">
        <f t="shared" si="28"/>
        <v>109.18606</v>
      </c>
      <c r="H65" s="18">
        <v>13</v>
      </c>
      <c r="I65" s="18">
        <v>12</v>
      </c>
      <c r="J65" s="18">
        <v>14</v>
      </c>
      <c r="K65" s="18">
        <f t="shared" si="29"/>
        <v>26</v>
      </c>
      <c r="L65" s="19">
        <f>K65*10/E65</f>
        <v>5</v>
      </c>
      <c r="M65" s="19">
        <f>O65/F65</f>
        <v>0.956349189630984</v>
      </c>
      <c r="N65" s="82">
        <f>L65*$T$18</f>
        <v>4.166666666666667</v>
      </c>
      <c r="O65" s="107">
        <f>ROUNDDOWN(N65*G65,0)</f>
        <v>454</v>
      </c>
      <c r="P65" s="93">
        <f t="shared" si="30"/>
        <v>68</v>
      </c>
      <c r="Q65" s="18">
        <v>10</v>
      </c>
      <c r="R65" s="20">
        <f>ROUNDDOWN(IF(Q65&lt;P65,Q65,P65),0)</f>
        <v>10</v>
      </c>
    </row>
    <row r="66" spans="1:18" s="7" customFormat="1" ht="45" customHeight="1">
      <c r="A66" s="125">
        <v>54</v>
      </c>
      <c r="B66" s="144" t="s">
        <v>483</v>
      </c>
      <c r="C66" s="134" t="s">
        <v>383</v>
      </c>
      <c r="D66" s="18">
        <v>3</v>
      </c>
      <c r="E66" s="18">
        <v>43</v>
      </c>
      <c r="F66" s="18">
        <v>243.367</v>
      </c>
      <c r="G66" s="19">
        <f t="shared" si="28"/>
        <v>55.97441</v>
      </c>
      <c r="H66" s="18">
        <v>14</v>
      </c>
      <c r="I66" s="18">
        <v>13</v>
      </c>
      <c r="J66" s="18">
        <v>4</v>
      </c>
      <c r="K66" s="18">
        <f t="shared" si="29"/>
        <v>17</v>
      </c>
      <c r="L66" s="19">
        <f aca="true" t="shared" si="31" ref="L66:L71">K66*10/E66</f>
        <v>3.953488372093023</v>
      </c>
      <c r="M66" s="19">
        <f aca="true" t="shared" si="32" ref="M66:M71">O66/F66</f>
        <v>0.7560597780307109</v>
      </c>
      <c r="N66" s="82">
        <f aca="true" t="shared" si="33" ref="N66:N71">L66*$T$18</f>
        <v>3.294573643410853</v>
      </c>
      <c r="O66" s="107">
        <f aca="true" t="shared" si="34" ref="O66:O71">ROUNDDOWN(N66*G66,0)</f>
        <v>184</v>
      </c>
      <c r="P66" s="93">
        <f t="shared" si="30"/>
        <v>27</v>
      </c>
      <c r="Q66" s="18">
        <v>2</v>
      </c>
      <c r="R66" s="20">
        <f aca="true" t="shared" si="35" ref="R66:R74">ROUNDDOWN(IF(Q66&lt;P66,Q66,P66),0)</f>
        <v>2</v>
      </c>
    </row>
    <row r="67" spans="1:18" s="7" customFormat="1" ht="45" customHeight="1">
      <c r="A67" s="125">
        <v>55</v>
      </c>
      <c r="B67" s="143" t="s">
        <v>307</v>
      </c>
      <c r="C67" s="134" t="s">
        <v>384</v>
      </c>
      <c r="D67" s="18">
        <v>3</v>
      </c>
      <c r="E67" s="18">
        <v>31</v>
      </c>
      <c r="F67" s="18">
        <v>917.285</v>
      </c>
      <c r="G67" s="19">
        <f t="shared" si="28"/>
        <v>210.97555</v>
      </c>
      <c r="H67" s="18">
        <v>14</v>
      </c>
      <c r="I67" s="18">
        <v>8</v>
      </c>
      <c r="J67" s="18">
        <v>0</v>
      </c>
      <c r="K67" s="18">
        <f t="shared" si="29"/>
        <v>8</v>
      </c>
      <c r="L67" s="19">
        <f t="shared" si="31"/>
        <v>2.5806451612903225</v>
      </c>
      <c r="M67" s="19">
        <f t="shared" si="32"/>
        <v>0.4938486947895147</v>
      </c>
      <c r="N67" s="82">
        <f t="shared" si="33"/>
        <v>2.150537634408602</v>
      </c>
      <c r="O67" s="107">
        <f t="shared" si="34"/>
        <v>453</v>
      </c>
      <c r="P67" s="93">
        <f t="shared" si="30"/>
        <v>67</v>
      </c>
      <c r="Q67" s="18">
        <v>67</v>
      </c>
      <c r="R67" s="20">
        <f t="shared" si="35"/>
        <v>67</v>
      </c>
    </row>
    <row r="68" spans="1:18" s="7" customFormat="1" ht="45" customHeight="1">
      <c r="A68" s="125">
        <v>56</v>
      </c>
      <c r="B68" s="144" t="s">
        <v>492</v>
      </c>
      <c r="C68" s="136" t="s">
        <v>385</v>
      </c>
      <c r="D68" s="17">
        <v>2</v>
      </c>
      <c r="E68" s="17">
        <v>44</v>
      </c>
      <c r="F68" s="17">
        <v>117.21</v>
      </c>
      <c r="G68" s="19">
        <f t="shared" si="28"/>
        <v>26.9583</v>
      </c>
      <c r="H68" s="17">
        <v>0</v>
      </c>
      <c r="I68" s="17">
        <v>0</v>
      </c>
      <c r="J68" s="17">
        <v>7</v>
      </c>
      <c r="K68" s="18">
        <v>7</v>
      </c>
      <c r="L68" s="22">
        <f t="shared" si="31"/>
        <v>1.5909090909090908</v>
      </c>
      <c r="M68" s="19">
        <f t="shared" si="32"/>
        <v>0.2986093336746012</v>
      </c>
      <c r="N68" s="83">
        <f t="shared" si="33"/>
        <v>1.3257575757575757</v>
      </c>
      <c r="O68" s="107">
        <f t="shared" si="34"/>
        <v>35</v>
      </c>
      <c r="P68" s="93">
        <f t="shared" si="30"/>
        <v>5</v>
      </c>
      <c r="Q68" s="17">
        <v>18</v>
      </c>
      <c r="R68" s="23">
        <f t="shared" si="35"/>
        <v>5</v>
      </c>
    </row>
    <row r="69" spans="1:18" s="7" customFormat="1" ht="45" customHeight="1">
      <c r="A69" s="125">
        <v>57</v>
      </c>
      <c r="B69" s="144" t="s">
        <v>463</v>
      </c>
      <c r="C69" s="136" t="s">
        <v>386</v>
      </c>
      <c r="D69" s="35">
        <v>3</v>
      </c>
      <c r="E69" s="35">
        <v>57</v>
      </c>
      <c r="F69" s="35">
        <v>397.07</v>
      </c>
      <c r="G69" s="19">
        <f t="shared" si="28"/>
        <v>91.3261</v>
      </c>
      <c r="H69" s="35">
        <v>1</v>
      </c>
      <c r="I69" s="35">
        <v>1</v>
      </c>
      <c r="J69" s="35">
        <v>7</v>
      </c>
      <c r="K69" s="18">
        <f>I69+J69</f>
        <v>8</v>
      </c>
      <c r="L69" s="22">
        <f t="shared" si="31"/>
        <v>1.4035087719298245</v>
      </c>
      <c r="M69" s="19">
        <f t="shared" si="32"/>
        <v>0.2669554486614451</v>
      </c>
      <c r="N69" s="83">
        <f t="shared" si="33"/>
        <v>1.1695906432748537</v>
      </c>
      <c r="O69" s="107">
        <f t="shared" si="34"/>
        <v>106</v>
      </c>
      <c r="P69" s="93">
        <f t="shared" si="30"/>
        <v>15</v>
      </c>
      <c r="Q69" s="35">
        <v>23</v>
      </c>
      <c r="R69" s="23">
        <f t="shared" si="35"/>
        <v>15</v>
      </c>
    </row>
    <row r="70" spans="1:18" s="7" customFormat="1" ht="45" customHeight="1">
      <c r="A70" s="125">
        <v>58</v>
      </c>
      <c r="B70" s="150" t="s">
        <v>464</v>
      </c>
      <c r="C70" s="132" t="s">
        <v>369</v>
      </c>
      <c r="D70" s="35">
        <v>0</v>
      </c>
      <c r="E70" s="35">
        <v>0</v>
      </c>
      <c r="F70" s="35">
        <v>137.279</v>
      </c>
      <c r="G70" s="19">
        <f t="shared" si="28"/>
        <v>31.574170000000002</v>
      </c>
      <c r="H70" s="34"/>
      <c r="I70" s="34"/>
      <c r="J70" s="34"/>
      <c r="K70" s="18"/>
      <c r="L70" s="22"/>
      <c r="M70" s="19"/>
      <c r="N70" s="83"/>
      <c r="O70" s="107" t="s">
        <v>493</v>
      </c>
      <c r="P70" s="93">
        <v>0</v>
      </c>
      <c r="Q70" s="35">
        <v>0</v>
      </c>
      <c r="R70" s="23">
        <f t="shared" si="35"/>
        <v>0</v>
      </c>
    </row>
    <row r="71" spans="1:18" s="7" customFormat="1" ht="45" customHeight="1">
      <c r="A71" s="125">
        <v>59</v>
      </c>
      <c r="B71" s="144" t="s">
        <v>465</v>
      </c>
      <c r="C71" s="133">
        <v>43656</v>
      </c>
      <c r="D71" s="39">
        <v>1</v>
      </c>
      <c r="E71" s="35">
        <v>25</v>
      </c>
      <c r="F71" s="17">
        <v>114.4</v>
      </c>
      <c r="G71" s="19">
        <f aca="true" t="shared" si="36" ref="G71:G76">F71*$U$18</f>
        <v>26.312</v>
      </c>
      <c r="H71" s="35">
        <v>0</v>
      </c>
      <c r="I71" s="35">
        <v>0</v>
      </c>
      <c r="J71" s="35">
        <v>4</v>
      </c>
      <c r="K71" s="18">
        <f>I71+J71</f>
        <v>4</v>
      </c>
      <c r="L71" s="22">
        <f t="shared" si="31"/>
        <v>1.6</v>
      </c>
      <c r="M71" s="19">
        <f t="shared" si="32"/>
        <v>0.30594405594405594</v>
      </c>
      <c r="N71" s="83">
        <f t="shared" si="33"/>
        <v>1.3333333333333335</v>
      </c>
      <c r="O71" s="107">
        <f t="shared" si="34"/>
        <v>35</v>
      </c>
      <c r="P71" s="93">
        <f>ROUNDDOWN(IF(O71&lt;$T$10,"0",O71*15/100),0)</f>
        <v>5</v>
      </c>
      <c r="Q71" s="17">
        <v>0</v>
      </c>
      <c r="R71" s="23">
        <f t="shared" si="35"/>
        <v>0</v>
      </c>
    </row>
    <row r="72" spans="1:18" s="7" customFormat="1" ht="45" customHeight="1">
      <c r="A72" s="125">
        <v>60</v>
      </c>
      <c r="B72" s="144" t="s">
        <v>312</v>
      </c>
      <c r="C72" s="132" t="s">
        <v>282</v>
      </c>
      <c r="D72" s="18">
        <v>0</v>
      </c>
      <c r="E72" s="18">
        <v>0</v>
      </c>
      <c r="F72" s="18">
        <v>75.842</v>
      </c>
      <c r="G72" s="19">
        <f t="shared" si="36"/>
        <v>17.44366</v>
      </c>
      <c r="H72" s="18"/>
      <c r="I72" s="18"/>
      <c r="J72" s="18"/>
      <c r="K72" s="18"/>
      <c r="L72" s="19"/>
      <c r="M72" s="19"/>
      <c r="N72" s="82"/>
      <c r="O72" s="107" t="s">
        <v>493</v>
      </c>
      <c r="P72" s="93">
        <v>0</v>
      </c>
      <c r="Q72" s="18">
        <v>2</v>
      </c>
      <c r="R72" s="20">
        <f t="shared" si="35"/>
        <v>0</v>
      </c>
    </row>
    <row r="73" spans="1:18" s="7" customFormat="1" ht="45" customHeight="1">
      <c r="A73" s="125">
        <v>61</v>
      </c>
      <c r="B73" s="144" t="s">
        <v>308</v>
      </c>
      <c r="C73" s="132" t="s">
        <v>282</v>
      </c>
      <c r="D73" s="18">
        <v>0</v>
      </c>
      <c r="E73" s="18">
        <v>0</v>
      </c>
      <c r="F73" s="18">
        <v>190.214</v>
      </c>
      <c r="G73" s="19">
        <f t="shared" si="36"/>
        <v>43.74922</v>
      </c>
      <c r="H73" s="18"/>
      <c r="I73" s="18"/>
      <c r="J73" s="18"/>
      <c r="K73" s="18"/>
      <c r="L73" s="19"/>
      <c r="M73" s="19"/>
      <c r="N73" s="82"/>
      <c r="O73" s="107" t="s">
        <v>493</v>
      </c>
      <c r="P73" s="93">
        <v>0</v>
      </c>
      <c r="Q73" s="18">
        <v>0</v>
      </c>
      <c r="R73" s="20">
        <f t="shared" si="35"/>
        <v>0</v>
      </c>
    </row>
    <row r="74" spans="1:18" s="7" customFormat="1" ht="45" customHeight="1">
      <c r="A74" s="125">
        <v>62</v>
      </c>
      <c r="B74" s="144" t="s">
        <v>313</v>
      </c>
      <c r="C74" s="132" t="s">
        <v>282</v>
      </c>
      <c r="D74" s="18">
        <v>0</v>
      </c>
      <c r="E74" s="18">
        <v>0</v>
      </c>
      <c r="F74" s="18">
        <v>263.685</v>
      </c>
      <c r="G74" s="19">
        <f t="shared" si="36"/>
        <v>60.64755</v>
      </c>
      <c r="H74" s="18"/>
      <c r="I74" s="18"/>
      <c r="J74" s="18"/>
      <c r="K74" s="18"/>
      <c r="L74" s="19"/>
      <c r="M74" s="19"/>
      <c r="N74" s="82"/>
      <c r="O74" s="107" t="s">
        <v>493</v>
      </c>
      <c r="P74" s="93">
        <v>0</v>
      </c>
      <c r="Q74" s="18">
        <v>0</v>
      </c>
      <c r="R74" s="20">
        <f t="shared" si="35"/>
        <v>0</v>
      </c>
    </row>
    <row r="75" spans="1:18" s="7" customFormat="1" ht="45" customHeight="1">
      <c r="A75" s="125">
        <v>63</v>
      </c>
      <c r="B75" s="151" t="s">
        <v>309</v>
      </c>
      <c r="C75" s="134" t="s">
        <v>387</v>
      </c>
      <c r="D75" s="17">
        <v>8</v>
      </c>
      <c r="E75" s="18">
        <v>103.5</v>
      </c>
      <c r="F75" s="17">
        <v>6088.208</v>
      </c>
      <c r="G75" s="19">
        <f t="shared" si="36"/>
        <v>1400.28784</v>
      </c>
      <c r="H75" s="18">
        <v>28</v>
      </c>
      <c r="I75" s="18">
        <v>18</v>
      </c>
      <c r="J75" s="18">
        <v>4</v>
      </c>
      <c r="K75" s="18">
        <f>I75+J75</f>
        <v>22</v>
      </c>
      <c r="L75" s="22">
        <f>K75*10/E75</f>
        <v>2.1256038647342996</v>
      </c>
      <c r="M75" s="19">
        <f>O75/F75</f>
        <v>0.40734482133330535</v>
      </c>
      <c r="N75" s="83">
        <f>L75*$T$18</f>
        <v>1.7713365539452497</v>
      </c>
      <c r="O75" s="107">
        <f>ROUNDDOWN(N75*G75,0)</f>
        <v>2480</v>
      </c>
      <c r="P75" s="93">
        <f>ROUNDDOWN(IF(O75&lt;$T$10,"0",O75*15/100),0)</f>
        <v>372</v>
      </c>
      <c r="Q75" s="23" t="s">
        <v>493</v>
      </c>
      <c r="R75" s="23">
        <f>P75</f>
        <v>372</v>
      </c>
    </row>
    <row r="76" spans="1:18" s="7" customFormat="1" ht="45" customHeight="1" thickBot="1">
      <c r="A76" s="127">
        <v>64</v>
      </c>
      <c r="B76" s="165" t="s">
        <v>287</v>
      </c>
      <c r="C76" s="153" t="s">
        <v>388</v>
      </c>
      <c r="D76" s="58">
        <v>4</v>
      </c>
      <c r="E76" s="58">
        <v>51</v>
      </c>
      <c r="F76" s="58">
        <v>350</v>
      </c>
      <c r="G76" s="71">
        <f t="shared" si="36"/>
        <v>80.5</v>
      </c>
      <c r="H76" s="58">
        <v>12</v>
      </c>
      <c r="I76" s="58">
        <v>7</v>
      </c>
      <c r="J76" s="58">
        <v>4</v>
      </c>
      <c r="K76" s="58">
        <f>I76+J76</f>
        <v>11</v>
      </c>
      <c r="L76" s="71">
        <f>K76*10/E76</f>
        <v>2.156862745098039</v>
      </c>
      <c r="M76" s="71">
        <f>O76/F76</f>
        <v>0.4114285714285714</v>
      </c>
      <c r="N76" s="115">
        <f>L76*$T$18</f>
        <v>1.7973856209150327</v>
      </c>
      <c r="O76" s="116">
        <f>ROUNDDOWN(N76*G76,0)</f>
        <v>144</v>
      </c>
      <c r="P76" s="117">
        <v>0</v>
      </c>
      <c r="Q76" s="58" t="s">
        <v>493</v>
      </c>
      <c r="R76" s="118" t="s">
        <v>493</v>
      </c>
    </row>
    <row r="77" spans="1:18" s="7" customFormat="1" ht="45" customHeight="1" thickBot="1">
      <c r="A77" s="167"/>
      <c r="B77" s="155" t="s">
        <v>89</v>
      </c>
      <c r="C77" s="156"/>
      <c r="D77" s="157">
        <f aca="true" t="shared" si="37" ref="D77:K77">SUM(D62:D76)</f>
        <v>38</v>
      </c>
      <c r="E77" s="157">
        <f t="shared" si="37"/>
        <v>549.6</v>
      </c>
      <c r="F77" s="157">
        <f t="shared" si="37"/>
        <v>10197.524</v>
      </c>
      <c r="G77" s="157">
        <f>SUM(G62:G76)</f>
        <v>2345.43052</v>
      </c>
      <c r="H77" s="157">
        <f t="shared" si="37"/>
        <v>128</v>
      </c>
      <c r="I77" s="157">
        <f t="shared" si="37"/>
        <v>91</v>
      </c>
      <c r="J77" s="157">
        <f t="shared" si="37"/>
        <v>59</v>
      </c>
      <c r="K77" s="157">
        <f t="shared" si="37"/>
        <v>150</v>
      </c>
      <c r="L77" s="157">
        <f>K77*10/E77</f>
        <v>2.7292576419213974</v>
      </c>
      <c r="M77" s="157">
        <f>O77/F77</f>
        <v>0.4340269265362847</v>
      </c>
      <c r="N77" s="166">
        <f>AVERAGE(N62:N76)</f>
        <v>2.325338236217632</v>
      </c>
      <c r="O77" s="167">
        <f>SUM(O62:O76)</f>
        <v>4426</v>
      </c>
      <c r="P77" s="156">
        <f>SUM(P62:P76)</f>
        <v>638</v>
      </c>
      <c r="Q77" s="157">
        <f>SUM(Q62:Q76)</f>
        <v>154</v>
      </c>
      <c r="R77" s="168">
        <f>SUM(R62:R76)</f>
        <v>503</v>
      </c>
    </row>
    <row r="78" spans="1:18" s="7" customFormat="1" ht="45" customHeight="1" thickBot="1">
      <c r="A78" s="194"/>
      <c r="B78" s="138" t="s">
        <v>431</v>
      </c>
      <c r="C78" s="91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80"/>
      <c r="O78" s="105"/>
      <c r="P78" s="91"/>
      <c r="Q78" s="68"/>
      <c r="R78" s="69"/>
    </row>
    <row r="79" spans="1:18" s="7" customFormat="1" ht="45" customHeight="1">
      <c r="A79" s="124">
        <v>65</v>
      </c>
      <c r="B79" s="139" t="s">
        <v>413</v>
      </c>
      <c r="C79" s="161" t="s">
        <v>389</v>
      </c>
      <c r="D79" s="66">
        <v>3</v>
      </c>
      <c r="E79" s="66">
        <v>37.3</v>
      </c>
      <c r="F79" s="66">
        <v>225</v>
      </c>
      <c r="G79" s="60">
        <f aca="true" t="shared" si="38" ref="G79:G90">F79*$U$18</f>
        <v>51.75</v>
      </c>
      <c r="H79" s="66">
        <v>5</v>
      </c>
      <c r="I79" s="66">
        <v>0</v>
      </c>
      <c r="J79" s="66">
        <v>0</v>
      </c>
      <c r="K79" s="66">
        <f>I79</f>
        <v>0</v>
      </c>
      <c r="L79" s="60">
        <f>K79*10/E79</f>
        <v>0</v>
      </c>
      <c r="M79" s="60">
        <f>O79/F79</f>
        <v>0</v>
      </c>
      <c r="N79" s="81">
        <f>L79*$T$18</f>
        <v>0</v>
      </c>
      <c r="O79" s="106">
        <f>ROUNDDOWN(N79*G79,0)</f>
        <v>0</v>
      </c>
      <c r="P79" s="92">
        <f>ROUNDDOWN(IF(O79&lt;$T$10,"0",O79*15/100),0)</f>
        <v>0</v>
      </c>
      <c r="Q79" s="66">
        <v>4</v>
      </c>
      <c r="R79" s="67">
        <f aca="true" t="shared" si="39" ref="R79:R84">ROUNDDOWN(IF(Q79&lt;P79,Q79,P79),0)</f>
        <v>0</v>
      </c>
    </row>
    <row r="80" spans="1:18" s="7" customFormat="1" ht="45" customHeight="1">
      <c r="A80" s="125">
        <v>66</v>
      </c>
      <c r="B80" s="142" t="s">
        <v>414</v>
      </c>
      <c r="C80" s="134" t="s">
        <v>390</v>
      </c>
      <c r="D80" s="18">
        <v>5</v>
      </c>
      <c r="E80" s="18">
        <v>68</v>
      </c>
      <c r="F80" s="18">
        <v>520</v>
      </c>
      <c r="G80" s="19">
        <f t="shared" si="38"/>
        <v>119.60000000000001</v>
      </c>
      <c r="H80" s="18">
        <v>4</v>
      </c>
      <c r="I80" s="18">
        <v>0</v>
      </c>
      <c r="J80" s="18">
        <v>0</v>
      </c>
      <c r="K80" s="18">
        <f>I80</f>
        <v>0</v>
      </c>
      <c r="L80" s="19">
        <f>K80*10/E80</f>
        <v>0</v>
      </c>
      <c r="M80" s="19">
        <f>O80/F80</f>
        <v>0</v>
      </c>
      <c r="N80" s="82">
        <f>L80*$T$18</f>
        <v>0</v>
      </c>
      <c r="O80" s="107">
        <f>ROUNDDOWN(N80*G80,0)</f>
        <v>0</v>
      </c>
      <c r="P80" s="93">
        <f>ROUNDDOWN(IF(O80&lt;$T$10,"0",O80*15/100),0)</f>
        <v>0</v>
      </c>
      <c r="Q80" s="18">
        <v>7</v>
      </c>
      <c r="R80" s="20">
        <f t="shared" si="39"/>
        <v>0</v>
      </c>
    </row>
    <row r="81" spans="1:18" s="7" customFormat="1" ht="45" customHeight="1">
      <c r="A81" s="125">
        <v>67</v>
      </c>
      <c r="B81" s="142" t="s">
        <v>415</v>
      </c>
      <c r="C81" s="134" t="s">
        <v>391</v>
      </c>
      <c r="D81" s="18">
        <v>23</v>
      </c>
      <c r="E81" s="18">
        <v>245.5</v>
      </c>
      <c r="F81" s="18">
        <v>2256</v>
      </c>
      <c r="G81" s="19">
        <f t="shared" si="38"/>
        <v>518.88</v>
      </c>
      <c r="H81" s="18">
        <v>21</v>
      </c>
      <c r="I81" s="18">
        <v>0</v>
      </c>
      <c r="J81" s="18">
        <v>1</v>
      </c>
      <c r="K81" s="18">
        <f>+I81+J81</f>
        <v>1</v>
      </c>
      <c r="L81" s="19">
        <f>K81*10/E81</f>
        <v>0.04073319755600815</v>
      </c>
      <c r="M81" s="19">
        <f>O81/F81</f>
        <v>0.007535460992907801</v>
      </c>
      <c r="N81" s="82">
        <f>L81*$T$18</f>
        <v>0.03394433129667346</v>
      </c>
      <c r="O81" s="107">
        <f>ROUNDDOWN(N81*G81,0)</f>
        <v>17</v>
      </c>
      <c r="P81" s="93">
        <f>ROUNDDOWN(IF(O81&lt;$T$10,"0",O81*15/100),0)</f>
        <v>2</v>
      </c>
      <c r="Q81" s="18">
        <v>42</v>
      </c>
      <c r="R81" s="20">
        <f t="shared" si="39"/>
        <v>2</v>
      </c>
    </row>
    <row r="82" spans="1:18" s="7" customFormat="1" ht="45" customHeight="1">
      <c r="A82" s="125">
        <v>68</v>
      </c>
      <c r="B82" s="142" t="s">
        <v>416</v>
      </c>
      <c r="C82" s="133" t="s">
        <v>392</v>
      </c>
      <c r="D82" s="18">
        <v>3</v>
      </c>
      <c r="E82" s="18">
        <v>39.2</v>
      </c>
      <c r="F82" s="18">
        <v>255.545</v>
      </c>
      <c r="G82" s="19">
        <f t="shared" si="38"/>
        <v>58.77535</v>
      </c>
      <c r="H82" s="18">
        <v>6</v>
      </c>
      <c r="I82" s="18">
        <v>0</v>
      </c>
      <c r="J82" s="18">
        <v>0</v>
      </c>
      <c r="K82" s="18">
        <f>I82</f>
        <v>0</v>
      </c>
      <c r="L82" s="19">
        <f>K82*10/E82</f>
        <v>0</v>
      </c>
      <c r="M82" s="19">
        <f>O82/F82</f>
        <v>0</v>
      </c>
      <c r="N82" s="82">
        <f>L82*$T$18</f>
        <v>0</v>
      </c>
      <c r="O82" s="107">
        <f>ROUNDDOWN(N82*G82,0)</f>
        <v>0</v>
      </c>
      <c r="P82" s="93">
        <f>ROUNDDOWN(IF(O82&lt;$T$10,"0",O82*15/100),0)</f>
        <v>0</v>
      </c>
      <c r="Q82" s="18">
        <v>5</v>
      </c>
      <c r="R82" s="20">
        <f t="shared" si="39"/>
        <v>0</v>
      </c>
    </row>
    <row r="83" spans="1:18" s="7" customFormat="1" ht="45" customHeight="1">
      <c r="A83" s="125">
        <v>69</v>
      </c>
      <c r="B83" s="144" t="s">
        <v>48</v>
      </c>
      <c r="C83" s="133">
        <v>43657</v>
      </c>
      <c r="D83" s="18">
        <v>3</v>
      </c>
      <c r="E83" s="18">
        <v>38</v>
      </c>
      <c r="F83" s="18">
        <v>156.031</v>
      </c>
      <c r="G83" s="19">
        <f t="shared" si="38"/>
        <v>35.887130000000006</v>
      </c>
      <c r="H83" s="18">
        <v>8</v>
      </c>
      <c r="I83" s="18">
        <v>6</v>
      </c>
      <c r="J83" s="18">
        <v>0</v>
      </c>
      <c r="K83" s="18">
        <f>+I83+J83</f>
        <v>6</v>
      </c>
      <c r="L83" s="19">
        <f>K83*10/E83</f>
        <v>1.5789473684210527</v>
      </c>
      <c r="M83" s="19">
        <f>O83/F83</f>
        <v>0.3012221930257449</v>
      </c>
      <c r="N83" s="82">
        <f>L83*$T$18</f>
        <v>1.3157894736842106</v>
      </c>
      <c r="O83" s="107">
        <f>ROUNDDOWN(N83*G83,0)</f>
        <v>47</v>
      </c>
      <c r="P83" s="93">
        <f>ROUNDDOWN(IF(O83&lt;$T$10,"0",O83*15/100),0)</f>
        <v>7</v>
      </c>
      <c r="Q83" s="18">
        <v>2</v>
      </c>
      <c r="R83" s="20">
        <f t="shared" si="39"/>
        <v>2</v>
      </c>
    </row>
    <row r="84" spans="1:18" s="7" customFormat="1" ht="45" customHeight="1">
      <c r="A84" s="125">
        <v>70</v>
      </c>
      <c r="B84" s="144" t="s">
        <v>305</v>
      </c>
      <c r="C84" s="132" t="s">
        <v>369</v>
      </c>
      <c r="D84" s="18">
        <v>0</v>
      </c>
      <c r="E84" s="18">
        <v>0</v>
      </c>
      <c r="F84" s="18">
        <v>207.563</v>
      </c>
      <c r="G84" s="19">
        <f t="shared" si="38"/>
        <v>47.739489999999996</v>
      </c>
      <c r="H84" s="18"/>
      <c r="I84" s="18"/>
      <c r="J84" s="18"/>
      <c r="K84" s="18"/>
      <c r="L84" s="19"/>
      <c r="M84" s="19"/>
      <c r="N84" s="82"/>
      <c r="O84" s="107" t="s">
        <v>493</v>
      </c>
      <c r="P84" s="93">
        <v>0</v>
      </c>
      <c r="Q84" s="18">
        <v>0</v>
      </c>
      <c r="R84" s="20">
        <f t="shared" si="39"/>
        <v>0</v>
      </c>
    </row>
    <row r="85" spans="1:18" s="7" customFormat="1" ht="45" customHeight="1">
      <c r="A85" s="125">
        <v>71</v>
      </c>
      <c r="B85" s="146" t="s">
        <v>417</v>
      </c>
      <c r="C85" s="133" t="s">
        <v>367</v>
      </c>
      <c r="D85" s="18">
        <v>3</v>
      </c>
      <c r="E85" s="18">
        <v>32.7</v>
      </c>
      <c r="F85" s="18">
        <v>1294.273</v>
      </c>
      <c r="G85" s="19">
        <f t="shared" si="38"/>
        <v>297.68279</v>
      </c>
      <c r="H85" s="18">
        <v>7</v>
      </c>
      <c r="I85" s="18">
        <v>7</v>
      </c>
      <c r="J85" s="18">
        <v>5</v>
      </c>
      <c r="K85" s="18">
        <f>+I85+J85</f>
        <v>12</v>
      </c>
      <c r="L85" s="19">
        <f>K85*10/E85</f>
        <v>3.6697247706422016</v>
      </c>
      <c r="M85" s="19">
        <f>O85/F85</f>
        <v>0.7030974145331008</v>
      </c>
      <c r="N85" s="82">
        <f>L85*$T$18</f>
        <v>3.058103975535168</v>
      </c>
      <c r="O85" s="107">
        <f>ROUNDDOWN(N85*G85,0)</f>
        <v>910</v>
      </c>
      <c r="P85" s="93">
        <f>ROUNDDOWN(IF(O85&lt;$T$10,"0",O85*15/100),0)</f>
        <v>136</v>
      </c>
      <c r="Q85" s="20" t="s">
        <v>493</v>
      </c>
      <c r="R85" s="20">
        <f>P85</f>
        <v>136</v>
      </c>
    </row>
    <row r="86" spans="1:18" s="7" customFormat="1" ht="45" customHeight="1">
      <c r="A86" s="125">
        <v>72</v>
      </c>
      <c r="B86" s="146" t="s">
        <v>418</v>
      </c>
      <c r="C86" s="132" t="s">
        <v>369</v>
      </c>
      <c r="D86" s="18">
        <v>0</v>
      </c>
      <c r="E86" s="18">
        <v>0</v>
      </c>
      <c r="F86" s="18">
        <v>1535.43</v>
      </c>
      <c r="G86" s="19">
        <f t="shared" si="38"/>
        <v>353.1489</v>
      </c>
      <c r="H86" s="18"/>
      <c r="I86" s="18"/>
      <c r="J86" s="18"/>
      <c r="K86" s="18"/>
      <c r="L86" s="19"/>
      <c r="M86" s="19"/>
      <c r="N86" s="82"/>
      <c r="O86" s="107" t="s">
        <v>493</v>
      </c>
      <c r="P86" s="93">
        <v>0</v>
      </c>
      <c r="Q86" s="18" t="s">
        <v>493</v>
      </c>
      <c r="R86" s="20">
        <f>P86</f>
        <v>0</v>
      </c>
    </row>
    <row r="87" spans="1:18" s="7" customFormat="1" ht="45" customHeight="1">
      <c r="A87" s="125">
        <v>73</v>
      </c>
      <c r="B87" s="146" t="s">
        <v>419</v>
      </c>
      <c r="C87" s="132" t="s">
        <v>369</v>
      </c>
      <c r="D87" s="18">
        <v>0</v>
      </c>
      <c r="E87" s="18">
        <v>0</v>
      </c>
      <c r="F87" s="18">
        <v>609.2</v>
      </c>
      <c r="G87" s="19">
        <f t="shared" si="38"/>
        <v>140.116</v>
      </c>
      <c r="H87" s="32"/>
      <c r="I87" s="32"/>
      <c r="J87" s="32"/>
      <c r="K87" s="18"/>
      <c r="L87" s="19"/>
      <c r="M87" s="19"/>
      <c r="N87" s="82"/>
      <c r="O87" s="107" t="s">
        <v>493</v>
      </c>
      <c r="P87" s="93">
        <v>0</v>
      </c>
      <c r="Q87" s="414" t="s">
        <v>493</v>
      </c>
      <c r="R87" s="20">
        <f>P87</f>
        <v>0</v>
      </c>
    </row>
    <row r="88" spans="1:18" s="7" customFormat="1" ht="45" customHeight="1">
      <c r="A88" s="125">
        <v>74</v>
      </c>
      <c r="B88" s="146" t="s">
        <v>397</v>
      </c>
      <c r="C88" s="133" t="s">
        <v>367</v>
      </c>
      <c r="D88" s="18">
        <v>3</v>
      </c>
      <c r="E88" s="18">
        <v>32</v>
      </c>
      <c r="F88" s="18">
        <v>555</v>
      </c>
      <c r="G88" s="19">
        <f t="shared" si="38"/>
        <v>127.65</v>
      </c>
      <c r="H88" s="18">
        <v>7</v>
      </c>
      <c r="I88" s="18">
        <v>7</v>
      </c>
      <c r="J88" s="18">
        <v>5</v>
      </c>
      <c r="K88" s="18">
        <f>+I88+J88</f>
        <v>12</v>
      </c>
      <c r="L88" s="19">
        <f>K88*10/E88</f>
        <v>3.75</v>
      </c>
      <c r="M88" s="19">
        <f>O88/F88</f>
        <v>0.7171171171171171</v>
      </c>
      <c r="N88" s="82">
        <f>L88*$T$18</f>
        <v>3.125</v>
      </c>
      <c r="O88" s="107">
        <f>ROUNDDOWN(N88*G88,0)</f>
        <v>398</v>
      </c>
      <c r="P88" s="93">
        <f>ROUNDDOWN(IF(O88&lt;$T$10,"0",O88*15/100),0)</f>
        <v>59</v>
      </c>
      <c r="Q88" s="20" t="s">
        <v>493</v>
      </c>
      <c r="R88" s="20">
        <f>P88</f>
        <v>59</v>
      </c>
    </row>
    <row r="89" spans="1:18" s="7" customFormat="1" ht="45" customHeight="1">
      <c r="A89" s="125">
        <v>75</v>
      </c>
      <c r="B89" s="146" t="s">
        <v>395</v>
      </c>
      <c r="C89" s="133" t="s">
        <v>367</v>
      </c>
      <c r="D89" s="18">
        <v>3</v>
      </c>
      <c r="E89" s="18">
        <v>34.2</v>
      </c>
      <c r="F89" s="18">
        <v>920.346</v>
      </c>
      <c r="G89" s="19">
        <f t="shared" si="38"/>
        <v>211.67958000000002</v>
      </c>
      <c r="H89" s="18">
        <v>8</v>
      </c>
      <c r="I89" s="18">
        <v>7</v>
      </c>
      <c r="J89" s="18">
        <v>3</v>
      </c>
      <c r="K89" s="18">
        <f>+I89+J89</f>
        <v>10</v>
      </c>
      <c r="L89" s="19">
        <f>K89*10/E89</f>
        <v>2.923976608187134</v>
      </c>
      <c r="M89" s="19">
        <f>O89/F89</f>
        <v>0.5595721609047032</v>
      </c>
      <c r="N89" s="82">
        <f>L89*$T$18</f>
        <v>2.4366471734892787</v>
      </c>
      <c r="O89" s="107">
        <f>ROUNDDOWN(N89*G89,0)</f>
        <v>515</v>
      </c>
      <c r="P89" s="93">
        <f>ROUNDDOWN(IF(O89&lt;$T$10,"0",O89*15/100),0)</f>
        <v>77</v>
      </c>
      <c r="Q89" s="20" t="s">
        <v>493</v>
      </c>
      <c r="R89" s="20">
        <f>P89</f>
        <v>77</v>
      </c>
    </row>
    <row r="90" spans="1:18" s="7" customFormat="1" ht="45" customHeight="1" thickBot="1">
      <c r="A90" s="127">
        <v>76</v>
      </c>
      <c r="B90" s="165" t="s">
        <v>396</v>
      </c>
      <c r="C90" s="169" t="s">
        <v>369</v>
      </c>
      <c r="D90" s="58">
        <v>0</v>
      </c>
      <c r="E90" s="58">
        <v>0</v>
      </c>
      <c r="F90" s="58">
        <v>526.41548</v>
      </c>
      <c r="G90" s="71">
        <f t="shared" si="38"/>
        <v>121.0755604</v>
      </c>
      <c r="H90" s="58"/>
      <c r="I90" s="58"/>
      <c r="J90" s="58"/>
      <c r="K90" s="58"/>
      <c r="L90" s="71"/>
      <c r="M90" s="71"/>
      <c r="N90" s="115"/>
      <c r="O90" s="116" t="s">
        <v>493</v>
      </c>
      <c r="P90" s="117">
        <v>0</v>
      </c>
      <c r="Q90" s="58" t="s">
        <v>493</v>
      </c>
      <c r="R90" s="58" t="s">
        <v>493</v>
      </c>
    </row>
    <row r="91" spans="1:18" s="7" customFormat="1" ht="45" customHeight="1" thickBot="1">
      <c r="A91" s="181"/>
      <c r="B91" s="141" t="s">
        <v>89</v>
      </c>
      <c r="C91" s="90"/>
      <c r="D91" s="73">
        <f aca="true" t="shared" si="40" ref="D91:K91">SUM(D79:D90)</f>
        <v>46</v>
      </c>
      <c r="E91" s="73">
        <f t="shared" si="40"/>
        <v>526.9</v>
      </c>
      <c r="F91" s="73">
        <f t="shared" si="40"/>
        <v>9060.80348</v>
      </c>
      <c r="G91" s="73">
        <f t="shared" si="40"/>
        <v>2083.9848004</v>
      </c>
      <c r="H91" s="73">
        <f t="shared" si="40"/>
        <v>66</v>
      </c>
      <c r="I91" s="73">
        <f t="shared" si="40"/>
        <v>27</v>
      </c>
      <c r="J91" s="73">
        <f t="shared" si="40"/>
        <v>14</v>
      </c>
      <c r="K91" s="73">
        <f t="shared" si="40"/>
        <v>41</v>
      </c>
      <c r="L91" s="158">
        <f>K91*10/E91</f>
        <v>0.7781362687416967</v>
      </c>
      <c r="M91" s="158">
        <f>O91/F91</f>
        <v>0.20825967632618822</v>
      </c>
      <c r="N91" s="159">
        <f>AVERAGE(N79:N90)</f>
        <v>1.2461856192506664</v>
      </c>
      <c r="O91" s="104">
        <f>SUM(O79:O90)</f>
        <v>1887</v>
      </c>
      <c r="P91" s="90">
        <f>SUM(P79:P90)</f>
        <v>281</v>
      </c>
      <c r="Q91" s="73">
        <f>SUM(Q79:Q90)</f>
        <v>60</v>
      </c>
      <c r="R91" s="74">
        <f>SUM(R78:R90)</f>
        <v>276</v>
      </c>
    </row>
    <row r="92" spans="1:18" s="7" customFormat="1" ht="45" customHeight="1" thickBot="1">
      <c r="A92" s="193"/>
      <c r="B92" s="221" t="s">
        <v>432</v>
      </c>
      <c r="C92" s="171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  <c r="O92" s="174"/>
      <c r="P92" s="171"/>
      <c r="Q92" s="172"/>
      <c r="R92" s="175"/>
    </row>
    <row r="93" spans="1:18" s="7" customFormat="1" ht="45" customHeight="1">
      <c r="A93" s="124">
        <v>77</v>
      </c>
      <c r="B93" s="139" t="s">
        <v>484</v>
      </c>
      <c r="C93" s="170" t="s">
        <v>282</v>
      </c>
      <c r="D93" s="66">
        <v>0</v>
      </c>
      <c r="E93" s="66">
        <v>0</v>
      </c>
      <c r="F93" s="66">
        <v>2465</v>
      </c>
      <c r="G93" s="60">
        <f aca="true" t="shared" si="41" ref="G93:G98">F93*$U$18</f>
        <v>566.95</v>
      </c>
      <c r="H93" s="66"/>
      <c r="I93" s="66"/>
      <c r="J93" s="66"/>
      <c r="K93" s="66"/>
      <c r="L93" s="60"/>
      <c r="M93" s="60"/>
      <c r="N93" s="81"/>
      <c r="O93" s="106" t="s">
        <v>493</v>
      </c>
      <c r="P93" s="92">
        <v>0</v>
      </c>
      <c r="Q93" s="66">
        <v>28</v>
      </c>
      <c r="R93" s="67">
        <f>ROUNDDOWN(IF(Q93&lt;P93,Q93,P93),0)</f>
        <v>0</v>
      </c>
    </row>
    <row r="94" spans="1:18" s="7" customFormat="1" ht="45" customHeight="1">
      <c r="A94" s="125">
        <v>78</v>
      </c>
      <c r="B94" s="144" t="s">
        <v>485</v>
      </c>
      <c r="C94" s="133">
        <v>43660</v>
      </c>
      <c r="D94" s="18">
        <v>2</v>
      </c>
      <c r="E94" s="18">
        <v>52</v>
      </c>
      <c r="F94" s="28">
        <v>212.2506</v>
      </c>
      <c r="G94" s="19">
        <f t="shared" si="41"/>
        <v>48.817638</v>
      </c>
      <c r="H94" s="18">
        <v>2</v>
      </c>
      <c r="I94" s="18">
        <v>2</v>
      </c>
      <c r="J94" s="18">
        <v>5</v>
      </c>
      <c r="K94" s="18">
        <f>I94+J94</f>
        <v>7</v>
      </c>
      <c r="L94" s="19">
        <f>K94*10/E94</f>
        <v>1.3461538461538463</v>
      </c>
      <c r="M94" s="19">
        <f>O94/F94</f>
        <v>0.254416241932885</v>
      </c>
      <c r="N94" s="82">
        <f>L94*$T$18</f>
        <v>1.121794871794872</v>
      </c>
      <c r="O94" s="107">
        <f>ROUNDDOWN(N94*G94,0)</f>
        <v>54</v>
      </c>
      <c r="P94" s="93">
        <f>ROUNDDOWN(IF(O94&lt;$T$10,"0",O94*15/100),0)</f>
        <v>8</v>
      </c>
      <c r="Q94" s="18">
        <v>0</v>
      </c>
      <c r="R94" s="20">
        <f>ROUNDDOWN(IF(Q94&lt;P94,Q94,P94),0)</f>
        <v>0</v>
      </c>
    </row>
    <row r="95" spans="1:18" s="7" customFormat="1" ht="45" customHeight="1">
      <c r="A95" s="125">
        <v>79</v>
      </c>
      <c r="B95" s="150" t="s">
        <v>298</v>
      </c>
      <c r="C95" s="132" t="s">
        <v>282</v>
      </c>
      <c r="D95" s="39">
        <v>0</v>
      </c>
      <c r="E95" s="35">
        <v>0</v>
      </c>
      <c r="F95" s="18">
        <v>656.354</v>
      </c>
      <c r="G95" s="19">
        <f t="shared" si="41"/>
        <v>150.96142</v>
      </c>
      <c r="H95" s="34"/>
      <c r="I95" s="34"/>
      <c r="J95" s="34"/>
      <c r="K95" s="18"/>
      <c r="L95" s="22"/>
      <c r="M95" s="19"/>
      <c r="N95" s="83"/>
      <c r="O95" s="107" t="s">
        <v>493</v>
      </c>
      <c r="P95" s="93">
        <v>0</v>
      </c>
      <c r="Q95" s="35">
        <v>1</v>
      </c>
      <c r="R95" s="20">
        <f>ROUNDDOWN(IF(Q95&lt;P95,Q95,P95),0)</f>
        <v>0</v>
      </c>
    </row>
    <row r="96" spans="1:18" s="7" customFormat="1" ht="45" customHeight="1">
      <c r="A96" s="125">
        <v>80</v>
      </c>
      <c r="B96" s="144" t="s">
        <v>486</v>
      </c>
      <c r="C96" s="133">
        <v>43659</v>
      </c>
      <c r="D96" s="39">
        <v>1</v>
      </c>
      <c r="E96" s="35">
        <v>35</v>
      </c>
      <c r="F96" s="18">
        <v>160.95</v>
      </c>
      <c r="G96" s="19">
        <f t="shared" si="41"/>
        <v>37.018499999999996</v>
      </c>
      <c r="H96" s="35">
        <v>0</v>
      </c>
      <c r="I96" s="35">
        <v>0</v>
      </c>
      <c r="J96" s="35">
        <v>5</v>
      </c>
      <c r="K96" s="18">
        <f>I96+J96</f>
        <v>5</v>
      </c>
      <c r="L96" s="22">
        <f>K96*10/E96</f>
        <v>1.4285714285714286</v>
      </c>
      <c r="M96" s="19">
        <f>O96/F96</f>
        <v>0.27337682510096306</v>
      </c>
      <c r="N96" s="83">
        <f>L96*$T$18</f>
        <v>1.1904761904761905</v>
      </c>
      <c r="O96" s="107">
        <f>ROUNDDOWN(N96*G96,0)</f>
        <v>44</v>
      </c>
      <c r="P96" s="93">
        <f>ROUNDDOWN(IF(O96&lt;$T$10,"0",O96*15/100),0)</f>
        <v>6</v>
      </c>
      <c r="Q96" s="35">
        <v>0</v>
      </c>
      <c r="R96" s="20">
        <f>ROUNDDOWN(IF(Q96&lt;P96,Q96,P96),0)</f>
        <v>0</v>
      </c>
    </row>
    <row r="97" spans="1:18" s="7" customFormat="1" ht="45" customHeight="1">
      <c r="A97" s="125">
        <v>81</v>
      </c>
      <c r="B97" s="151" t="s">
        <v>343</v>
      </c>
      <c r="C97" s="134" t="s">
        <v>393</v>
      </c>
      <c r="D97" s="17">
        <v>3</v>
      </c>
      <c r="E97" s="17">
        <v>42</v>
      </c>
      <c r="F97" s="28">
        <v>798.62</v>
      </c>
      <c r="G97" s="19">
        <f t="shared" si="41"/>
        <v>183.6826</v>
      </c>
      <c r="H97" s="18">
        <v>13</v>
      </c>
      <c r="I97" s="18">
        <v>7</v>
      </c>
      <c r="J97" s="18">
        <v>0</v>
      </c>
      <c r="K97" s="18">
        <f>I97+J97</f>
        <v>7</v>
      </c>
      <c r="L97" s="22">
        <f>K97*10/E97</f>
        <v>1.6666666666666667</v>
      </c>
      <c r="M97" s="19">
        <f>O97/F97</f>
        <v>0.3193007938694248</v>
      </c>
      <c r="N97" s="83">
        <f>L97*$T$18</f>
        <v>1.388888888888889</v>
      </c>
      <c r="O97" s="107">
        <f>ROUNDDOWN(N97*G97,0)</f>
        <v>255</v>
      </c>
      <c r="P97" s="93">
        <f>ROUNDDOWN(IF(O97&lt;$T$10,"0",O97*15/100),0)</f>
        <v>38</v>
      </c>
      <c r="Q97" s="23" t="s">
        <v>493</v>
      </c>
      <c r="R97" s="20">
        <f>P97</f>
        <v>38</v>
      </c>
    </row>
    <row r="98" spans="1:18" s="7" customFormat="1" ht="45" customHeight="1" thickBot="1">
      <c r="A98" s="127">
        <v>82</v>
      </c>
      <c r="B98" s="165" t="s">
        <v>299</v>
      </c>
      <c r="C98" s="153" t="s">
        <v>394</v>
      </c>
      <c r="D98" s="58">
        <v>3</v>
      </c>
      <c r="E98" s="58">
        <v>43</v>
      </c>
      <c r="F98" s="58">
        <v>370</v>
      </c>
      <c r="G98" s="71">
        <f t="shared" si="41"/>
        <v>85.10000000000001</v>
      </c>
      <c r="H98" s="58">
        <v>12</v>
      </c>
      <c r="I98" s="58">
        <v>7</v>
      </c>
      <c r="J98" s="58">
        <v>0</v>
      </c>
      <c r="K98" s="58">
        <f>I98+J98</f>
        <v>7</v>
      </c>
      <c r="L98" s="71">
        <f>K98*10/E98</f>
        <v>1.627906976744186</v>
      </c>
      <c r="M98" s="71">
        <f>O98/F98</f>
        <v>0.3108108108108108</v>
      </c>
      <c r="N98" s="115">
        <f>L98*$T$18</f>
        <v>1.3565891472868217</v>
      </c>
      <c r="O98" s="116">
        <f>ROUNDDOWN(N98*G98,0)</f>
        <v>115</v>
      </c>
      <c r="P98" s="117">
        <v>0</v>
      </c>
      <c r="Q98" s="58" t="s">
        <v>493</v>
      </c>
      <c r="R98" s="118" t="s">
        <v>493</v>
      </c>
    </row>
    <row r="99" spans="1:18" s="7" customFormat="1" ht="45" customHeight="1" thickBot="1">
      <c r="A99" s="167"/>
      <c r="B99" s="176" t="s">
        <v>89</v>
      </c>
      <c r="C99" s="177"/>
      <c r="D99" s="178">
        <f aca="true" t="shared" si="42" ref="D99:K99">SUM(D93:D98)</f>
        <v>9</v>
      </c>
      <c r="E99" s="178">
        <f t="shared" si="42"/>
        <v>172</v>
      </c>
      <c r="F99" s="178">
        <f t="shared" si="42"/>
        <v>4663.174599999999</v>
      </c>
      <c r="G99" s="179">
        <f t="shared" si="42"/>
        <v>1072.530158</v>
      </c>
      <c r="H99" s="178">
        <f t="shared" si="42"/>
        <v>27</v>
      </c>
      <c r="I99" s="178">
        <f t="shared" si="42"/>
        <v>16</v>
      </c>
      <c r="J99" s="178">
        <f t="shared" si="42"/>
        <v>10</v>
      </c>
      <c r="K99" s="178">
        <f t="shared" si="42"/>
        <v>26</v>
      </c>
      <c r="L99" s="179">
        <f>K99*10/E99</f>
        <v>1.5116279069767442</v>
      </c>
      <c r="M99" s="179">
        <f>O99/F99</f>
        <v>0.1003608142830423</v>
      </c>
      <c r="N99" s="180">
        <f>AVERAGE(N93:N98)</f>
        <v>1.2644372746116932</v>
      </c>
      <c r="O99" s="181">
        <f>SUM(O93:O98)</f>
        <v>468</v>
      </c>
      <c r="P99" s="182">
        <f>SUM(P93:P98)</f>
        <v>52</v>
      </c>
      <c r="Q99" s="183">
        <f>SUM(Q93:Q98)</f>
        <v>29</v>
      </c>
      <c r="R99" s="184">
        <f>SUM(R93:R98)</f>
        <v>38</v>
      </c>
    </row>
    <row r="100" spans="1:18" s="7" customFormat="1" ht="45" customHeight="1" thickBot="1">
      <c r="A100" s="194"/>
      <c r="B100" s="138" t="s">
        <v>433</v>
      </c>
      <c r="C100" s="88"/>
      <c r="D100" s="63"/>
      <c r="E100" s="63"/>
      <c r="F100" s="63"/>
      <c r="G100" s="185"/>
      <c r="H100" s="63"/>
      <c r="I100" s="63"/>
      <c r="J100" s="63"/>
      <c r="K100" s="63"/>
      <c r="L100" s="185"/>
      <c r="M100" s="185"/>
      <c r="N100" s="76"/>
      <c r="O100" s="101"/>
      <c r="P100" s="88"/>
      <c r="Q100" s="63"/>
      <c r="R100" s="64"/>
    </row>
    <row r="101" spans="1:18" s="7" customFormat="1" ht="45" customHeight="1">
      <c r="A101" s="124">
        <v>83</v>
      </c>
      <c r="B101" s="139" t="s">
        <v>290</v>
      </c>
      <c r="C101" s="161" t="s">
        <v>398</v>
      </c>
      <c r="D101" s="66">
        <v>3</v>
      </c>
      <c r="E101" s="66">
        <v>34</v>
      </c>
      <c r="F101" s="66">
        <v>338.165</v>
      </c>
      <c r="G101" s="60">
        <f aca="true" t="shared" si="43" ref="G101:G106">F101*$U$18</f>
        <v>77.77795</v>
      </c>
      <c r="H101" s="66">
        <v>2</v>
      </c>
      <c r="I101" s="66">
        <v>0</v>
      </c>
      <c r="J101" s="66">
        <v>4</v>
      </c>
      <c r="K101" s="66">
        <f aca="true" t="shared" si="44" ref="K101:K113">I101+J101</f>
        <v>4</v>
      </c>
      <c r="L101" s="60">
        <f aca="true" t="shared" si="45" ref="L101:L114">K101*10/E101</f>
        <v>1.1764705882352942</v>
      </c>
      <c r="M101" s="60">
        <f aca="true" t="shared" si="46" ref="M101:M114">O101/F101</f>
        <v>0.2247423594990611</v>
      </c>
      <c r="N101" s="81">
        <f>L101*$T$18</f>
        <v>0.9803921568627452</v>
      </c>
      <c r="O101" s="106">
        <f aca="true" t="shared" si="47" ref="O101:O113">ROUNDDOWN(N101*G101,0)</f>
        <v>76</v>
      </c>
      <c r="P101" s="92">
        <f>ROUNDDOWN(IF(O101&lt;$T$10,"0",O101*15/100),0)</f>
        <v>11</v>
      </c>
      <c r="Q101" s="66">
        <v>10</v>
      </c>
      <c r="R101" s="67">
        <f aca="true" t="shared" si="48" ref="R101:R112">ROUNDDOWN(IF(Q101&lt;P101,Q101,P101),0)</f>
        <v>10</v>
      </c>
    </row>
    <row r="102" spans="1:18" s="15" customFormat="1" ht="45" customHeight="1">
      <c r="A102" s="125">
        <v>84</v>
      </c>
      <c r="B102" s="142" t="s">
        <v>291</v>
      </c>
      <c r="C102" s="134" t="s">
        <v>399</v>
      </c>
      <c r="D102" s="18">
        <v>6</v>
      </c>
      <c r="E102" s="18">
        <v>64</v>
      </c>
      <c r="F102" s="18">
        <v>622.984</v>
      </c>
      <c r="G102" s="19">
        <f t="shared" si="43"/>
        <v>143.28632000000002</v>
      </c>
      <c r="H102" s="18">
        <v>4</v>
      </c>
      <c r="I102" s="18">
        <v>2</v>
      </c>
      <c r="J102" s="18">
        <v>3</v>
      </c>
      <c r="K102" s="18">
        <f t="shared" si="44"/>
        <v>5</v>
      </c>
      <c r="L102" s="19">
        <f t="shared" si="45"/>
        <v>0.78125</v>
      </c>
      <c r="M102" s="19">
        <f t="shared" si="46"/>
        <v>0.14928152247890797</v>
      </c>
      <c r="N102" s="82">
        <f>L102*$T$18</f>
        <v>0.6510416666666667</v>
      </c>
      <c r="O102" s="107">
        <f t="shared" si="47"/>
        <v>93</v>
      </c>
      <c r="P102" s="93">
        <f>ROUNDDOWN(IF(O102&lt;$T$10,"0",O102*15/100),0)</f>
        <v>13</v>
      </c>
      <c r="Q102" s="18">
        <v>13</v>
      </c>
      <c r="R102" s="20">
        <f t="shared" si="48"/>
        <v>13</v>
      </c>
    </row>
    <row r="103" spans="1:18" s="15" customFormat="1" ht="45" customHeight="1">
      <c r="A103" s="125">
        <v>85</v>
      </c>
      <c r="B103" s="143" t="s">
        <v>301</v>
      </c>
      <c r="C103" s="134" t="s">
        <v>400</v>
      </c>
      <c r="D103" s="18">
        <v>2</v>
      </c>
      <c r="E103" s="18">
        <v>21.2</v>
      </c>
      <c r="F103" s="18">
        <v>37</v>
      </c>
      <c r="G103" s="19">
        <f t="shared" si="43"/>
        <v>8.51</v>
      </c>
      <c r="H103" s="18">
        <v>3</v>
      </c>
      <c r="I103" s="18">
        <v>2</v>
      </c>
      <c r="J103" s="18">
        <v>0</v>
      </c>
      <c r="K103" s="18">
        <f t="shared" si="44"/>
        <v>2</v>
      </c>
      <c r="L103" s="19">
        <f t="shared" si="45"/>
        <v>0.9433962264150944</v>
      </c>
      <c r="M103" s="19">
        <f t="shared" si="46"/>
        <v>0.16216216216216217</v>
      </c>
      <c r="N103" s="82">
        <f>L103*$T$18</f>
        <v>0.7861635220125787</v>
      </c>
      <c r="O103" s="107">
        <f t="shared" si="47"/>
        <v>6</v>
      </c>
      <c r="P103" s="93">
        <f>ROUNDDOWN(IF(O103&lt;$T$10,"0",O103*15/100),0)</f>
        <v>0</v>
      </c>
      <c r="Q103" s="18">
        <v>0</v>
      </c>
      <c r="R103" s="20">
        <f t="shared" si="48"/>
        <v>0</v>
      </c>
    </row>
    <row r="104" spans="1:18" ht="45" customHeight="1">
      <c r="A104" s="125">
        <v>86</v>
      </c>
      <c r="B104" s="144" t="s">
        <v>466</v>
      </c>
      <c r="C104" s="134" t="s">
        <v>365</v>
      </c>
      <c r="D104" s="18">
        <v>3</v>
      </c>
      <c r="E104" s="18">
        <v>39.1</v>
      </c>
      <c r="F104" s="18">
        <v>175.227</v>
      </c>
      <c r="G104" s="19">
        <f t="shared" si="43"/>
        <v>40.30221</v>
      </c>
      <c r="H104" s="18">
        <v>14</v>
      </c>
      <c r="I104" s="18">
        <v>13</v>
      </c>
      <c r="J104" s="18">
        <v>6</v>
      </c>
      <c r="K104" s="18">
        <f t="shared" si="44"/>
        <v>19</v>
      </c>
      <c r="L104" s="19">
        <f t="shared" si="45"/>
        <v>4.859335038363171</v>
      </c>
      <c r="M104" s="19">
        <f t="shared" si="46"/>
        <v>0.9302219406826573</v>
      </c>
      <c r="N104" s="82">
        <f>L104*$T$18</f>
        <v>4.049445865302642</v>
      </c>
      <c r="O104" s="107">
        <f t="shared" si="47"/>
        <v>163</v>
      </c>
      <c r="P104" s="93">
        <f>ROUNDDOWN(IF(O104&lt;$T$10,"0",O104*15/100),0)</f>
        <v>24</v>
      </c>
      <c r="Q104" s="18">
        <v>2</v>
      </c>
      <c r="R104" s="20">
        <f t="shared" si="48"/>
        <v>2</v>
      </c>
    </row>
    <row r="105" spans="1:18" ht="45" customHeight="1">
      <c r="A105" s="125">
        <v>87</v>
      </c>
      <c r="B105" s="144" t="s">
        <v>292</v>
      </c>
      <c r="C105" s="133" t="s">
        <v>401</v>
      </c>
      <c r="D105" s="18">
        <v>3</v>
      </c>
      <c r="E105" s="18">
        <v>36.9</v>
      </c>
      <c r="F105" s="28">
        <v>225.0354</v>
      </c>
      <c r="G105" s="19">
        <f t="shared" si="43"/>
        <v>51.75814200000001</v>
      </c>
      <c r="H105" s="18">
        <v>18</v>
      </c>
      <c r="I105" s="18">
        <v>16</v>
      </c>
      <c r="J105" s="18">
        <v>4</v>
      </c>
      <c r="K105" s="18">
        <f t="shared" si="44"/>
        <v>20</v>
      </c>
      <c r="L105" s="19">
        <f t="shared" si="45"/>
        <v>5.420054200542006</v>
      </c>
      <c r="M105" s="19">
        <f t="shared" si="46"/>
        <v>1.0353926537780278</v>
      </c>
      <c r="N105" s="82">
        <f>L105*$T$18</f>
        <v>4.5167118337850045</v>
      </c>
      <c r="O105" s="107">
        <f t="shared" si="47"/>
        <v>233</v>
      </c>
      <c r="P105" s="93">
        <f>ROUNDDOWN(IF(O105&lt;$T$10,"0",O105*15/100),0)</f>
        <v>34</v>
      </c>
      <c r="Q105" s="18">
        <v>9</v>
      </c>
      <c r="R105" s="20">
        <f t="shared" si="48"/>
        <v>9</v>
      </c>
    </row>
    <row r="106" spans="1:18" ht="45" customHeight="1">
      <c r="A106" s="126">
        <v>88</v>
      </c>
      <c r="B106" s="145" t="s">
        <v>293</v>
      </c>
      <c r="C106" s="132" t="s">
        <v>282</v>
      </c>
      <c r="D106" s="52">
        <v>0</v>
      </c>
      <c r="E106" s="52">
        <v>0</v>
      </c>
      <c r="F106" s="52">
        <v>14.267</v>
      </c>
      <c r="G106" s="53">
        <f t="shared" si="43"/>
        <v>3.28141</v>
      </c>
      <c r="H106" s="52"/>
      <c r="I106" s="52"/>
      <c r="J106" s="52"/>
      <c r="K106" s="52"/>
      <c r="L106" s="53"/>
      <c r="M106" s="53"/>
      <c r="N106" s="86"/>
      <c r="O106" s="107" t="s">
        <v>493</v>
      </c>
      <c r="P106" s="99">
        <v>0</v>
      </c>
      <c r="Q106" s="52">
        <v>0</v>
      </c>
      <c r="R106" s="54">
        <v>0</v>
      </c>
    </row>
    <row r="107" spans="1:18" ht="45" customHeight="1">
      <c r="A107" s="125">
        <v>89</v>
      </c>
      <c r="B107" s="144" t="s">
        <v>294</v>
      </c>
      <c r="C107" s="134" t="s">
        <v>402</v>
      </c>
      <c r="D107" s="18">
        <v>3</v>
      </c>
      <c r="E107" s="18">
        <v>40</v>
      </c>
      <c r="F107" s="28">
        <v>139.5626</v>
      </c>
      <c r="G107" s="19">
        <f aca="true" t="shared" si="49" ref="G107:G113">F107*$U$18</f>
        <v>32.099398</v>
      </c>
      <c r="H107" s="18">
        <v>13</v>
      </c>
      <c r="I107" s="18">
        <v>11</v>
      </c>
      <c r="J107" s="18">
        <v>2</v>
      </c>
      <c r="K107" s="18">
        <f t="shared" si="44"/>
        <v>13</v>
      </c>
      <c r="L107" s="19">
        <f t="shared" si="45"/>
        <v>3.25</v>
      </c>
      <c r="M107" s="19">
        <f t="shared" si="46"/>
        <v>0.6162109333016151</v>
      </c>
      <c r="N107" s="82">
        <f aca="true" t="shared" si="50" ref="N107:N113">L107*$T$18</f>
        <v>2.7083333333333335</v>
      </c>
      <c r="O107" s="107">
        <f t="shared" si="47"/>
        <v>86</v>
      </c>
      <c r="P107" s="93">
        <f aca="true" t="shared" si="51" ref="P107:P113">ROUNDDOWN(IF(O107&lt;$T$10,"0",O107*15/100),0)</f>
        <v>12</v>
      </c>
      <c r="Q107" s="18">
        <v>12</v>
      </c>
      <c r="R107" s="20">
        <f t="shared" si="48"/>
        <v>12</v>
      </c>
    </row>
    <row r="108" spans="1:18" ht="45" customHeight="1">
      <c r="A108" s="125">
        <v>90</v>
      </c>
      <c r="B108" s="145" t="s">
        <v>295</v>
      </c>
      <c r="C108" s="134" t="s">
        <v>403</v>
      </c>
      <c r="D108" s="18">
        <v>3</v>
      </c>
      <c r="E108" s="18">
        <v>39</v>
      </c>
      <c r="F108" s="28">
        <v>343.092</v>
      </c>
      <c r="G108" s="19">
        <f t="shared" si="49"/>
        <v>78.91116</v>
      </c>
      <c r="H108" s="18">
        <v>11</v>
      </c>
      <c r="I108" s="18">
        <v>8</v>
      </c>
      <c r="J108" s="18">
        <v>3</v>
      </c>
      <c r="K108" s="18">
        <f t="shared" si="44"/>
        <v>11</v>
      </c>
      <c r="L108" s="19">
        <f t="shared" si="45"/>
        <v>2.8205128205128207</v>
      </c>
      <c r="M108" s="19">
        <f t="shared" si="46"/>
        <v>0.5392139717626759</v>
      </c>
      <c r="N108" s="82">
        <f t="shared" si="50"/>
        <v>2.3504273504273505</v>
      </c>
      <c r="O108" s="107">
        <f t="shared" si="47"/>
        <v>185</v>
      </c>
      <c r="P108" s="93">
        <f t="shared" si="51"/>
        <v>27</v>
      </c>
      <c r="Q108" s="29">
        <v>27</v>
      </c>
      <c r="R108" s="20">
        <f t="shared" si="48"/>
        <v>27</v>
      </c>
    </row>
    <row r="109" spans="1:22" ht="45" customHeight="1">
      <c r="A109" s="125">
        <v>91</v>
      </c>
      <c r="B109" s="144" t="s">
        <v>467</v>
      </c>
      <c r="C109" s="134" t="s">
        <v>404</v>
      </c>
      <c r="D109" s="18">
        <v>2</v>
      </c>
      <c r="E109" s="18">
        <v>47</v>
      </c>
      <c r="F109" s="28">
        <v>296.7171</v>
      </c>
      <c r="G109" s="19">
        <f t="shared" si="49"/>
        <v>68.244933</v>
      </c>
      <c r="H109" s="18">
        <v>0</v>
      </c>
      <c r="I109" s="18">
        <v>0</v>
      </c>
      <c r="J109" s="18">
        <v>6</v>
      </c>
      <c r="K109" s="18">
        <f t="shared" si="44"/>
        <v>6</v>
      </c>
      <c r="L109" s="19">
        <f t="shared" si="45"/>
        <v>1.2765957446808511</v>
      </c>
      <c r="M109" s="19">
        <f t="shared" si="46"/>
        <v>0.24265537779925725</v>
      </c>
      <c r="N109" s="82">
        <f t="shared" si="50"/>
        <v>1.0638297872340428</v>
      </c>
      <c r="O109" s="107">
        <f t="shared" si="47"/>
        <v>72</v>
      </c>
      <c r="P109" s="93">
        <f t="shared" si="51"/>
        <v>10</v>
      </c>
      <c r="Q109" s="29">
        <v>19</v>
      </c>
      <c r="R109" s="20">
        <f t="shared" si="48"/>
        <v>10</v>
      </c>
      <c r="S109" s="278"/>
      <c r="T109" s="276"/>
      <c r="U109" s="276"/>
      <c r="V109" s="276"/>
    </row>
    <row r="110" spans="1:22" ht="45" customHeight="1">
      <c r="A110" s="125">
        <v>92</v>
      </c>
      <c r="B110" s="144" t="s">
        <v>296</v>
      </c>
      <c r="C110" s="134" t="s">
        <v>405</v>
      </c>
      <c r="D110" s="18">
        <v>4</v>
      </c>
      <c r="E110" s="18">
        <v>57.84</v>
      </c>
      <c r="F110" s="18">
        <v>165.121</v>
      </c>
      <c r="G110" s="19">
        <f t="shared" si="49"/>
        <v>37.977830000000004</v>
      </c>
      <c r="H110" s="18">
        <v>17</v>
      </c>
      <c r="I110" s="18">
        <v>12</v>
      </c>
      <c r="J110" s="18">
        <v>0</v>
      </c>
      <c r="K110" s="18">
        <f t="shared" si="44"/>
        <v>12</v>
      </c>
      <c r="L110" s="19">
        <f t="shared" si="45"/>
        <v>2.0746887966804977</v>
      </c>
      <c r="M110" s="19">
        <f t="shared" si="46"/>
        <v>0.3936507167471127</v>
      </c>
      <c r="N110" s="82">
        <f t="shared" si="50"/>
        <v>1.7289073305670815</v>
      </c>
      <c r="O110" s="107">
        <f t="shared" si="47"/>
        <v>65</v>
      </c>
      <c r="P110" s="93">
        <f t="shared" si="51"/>
        <v>9</v>
      </c>
      <c r="Q110" s="18">
        <v>2</v>
      </c>
      <c r="R110" s="20">
        <f t="shared" si="48"/>
        <v>2</v>
      </c>
      <c r="S110" s="278"/>
      <c r="T110" s="276"/>
      <c r="U110" s="276"/>
      <c r="V110" s="276"/>
    </row>
    <row r="111" spans="1:22" ht="45" customHeight="1">
      <c r="A111" s="125">
        <v>93</v>
      </c>
      <c r="B111" s="144" t="s">
        <v>11</v>
      </c>
      <c r="C111" s="134" t="s">
        <v>408</v>
      </c>
      <c r="D111" s="18">
        <v>3</v>
      </c>
      <c r="E111" s="18">
        <v>36</v>
      </c>
      <c r="F111" s="18">
        <v>46.194</v>
      </c>
      <c r="G111" s="19">
        <f t="shared" si="49"/>
        <v>10.62462</v>
      </c>
      <c r="H111" s="18">
        <v>6</v>
      </c>
      <c r="I111" s="18">
        <v>4</v>
      </c>
      <c r="J111" s="18">
        <v>5</v>
      </c>
      <c r="K111" s="18">
        <f t="shared" si="44"/>
        <v>9</v>
      </c>
      <c r="L111" s="19">
        <f t="shared" si="45"/>
        <v>2.5</v>
      </c>
      <c r="M111" s="19">
        <f t="shared" si="46"/>
        <v>0.47625232714205307</v>
      </c>
      <c r="N111" s="82">
        <f t="shared" si="50"/>
        <v>2.0833333333333335</v>
      </c>
      <c r="O111" s="107">
        <f t="shared" si="47"/>
        <v>22</v>
      </c>
      <c r="P111" s="93">
        <f t="shared" si="51"/>
        <v>3</v>
      </c>
      <c r="Q111" s="18">
        <v>2</v>
      </c>
      <c r="R111" s="20">
        <f t="shared" si="48"/>
        <v>2</v>
      </c>
      <c r="S111" s="278"/>
      <c r="T111" s="276"/>
      <c r="U111" s="276"/>
      <c r="V111" s="276"/>
    </row>
    <row r="112" spans="1:152" ht="45" customHeight="1" thickBot="1">
      <c r="A112" s="127">
        <v>94</v>
      </c>
      <c r="B112" s="144" t="s">
        <v>297</v>
      </c>
      <c r="C112" s="134" t="s">
        <v>406</v>
      </c>
      <c r="D112" s="18">
        <v>3</v>
      </c>
      <c r="E112" s="18">
        <v>41</v>
      </c>
      <c r="F112" s="28">
        <v>257.0065</v>
      </c>
      <c r="G112" s="19">
        <f t="shared" si="49"/>
        <v>59.111495000000005</v>
      </c>
      <c r="H112" s="18">
        <v>9</v>
      </c>
      <c r="I112" s="18">
        <v>6</v>
      </c>
      <c r="J112" s="18">
        <v>6</v>
      </c>
      <c r="K112" s="18">
        <f t="shared" si="44"/>
        <v>12</v>
      </c>
      <c r="L112" s="19">
        <f t="shared" si="45"/>
        <v>2.926829268292683</v>
      </c>
      <c r="M112" s="19">
        <f t="shared" si="46"/>
        <v>0.5602971131080342</v>
      </c>
      <c r="N112" s="82">
        <f t="shared" si="50"/>
        <v>2.4390243902439024</v>
      </c>
      <c r="O112" s="107">
        <f t="shared" si="47"/>
        <v>144</v>
      </c>
      <c r="P112" s="93">
        <f t="shared" si="51"/>
        <v>21</v>
      </c>
      <c r="Q112" s="29">
        <v>21</v>
      </c>
      <c r="R112" s="20">
        <f t="shared" si="48"/>
        <v>21</v>
      </c>
      <c r="S112" s="278"/>
      <c r="T112" s="276"/>
      <c r="U112" s="276"/>
      <c r="V112" s="27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6"/>
      <c r="BG112" s="266"/>
      <c r="BH112" s="266"/>
      <c r="BI112" s="266"/>
      <c r="BJ112" s="266"/>
      <c r="BK112" s="266"/>
      <c r="BL112" s="266"/>
      <c r="BM112" s="266"/>
      <c r="BN112" s="266"/>
      <c r="BO112" s="266"/>
      <c r="BP112" s="266"/>
      <c r="BQ112" s="266"/>
      <c r="BR112" s="266"/>
      <c r="BS112" s="266"/>
      <c r="BT112" s="266"/>
      <c r="BU112" s="266"/>
      <c r="BV112" s="266"/>
      <c r="BW112" s="266"/>
      <c r="BX112" s="266"/>
      <c r="BY112" s="266"/>
      <c r="BZ112" s="266"/>
      <c r="CA112" s="266"/>
      <c r="CB112" s="266"/>
      <c r="CC112" s="266"/>
      <c r="CD112" s="266"/>
      <c r="CE112" s="266"/>
      <c r="CF112" s="266"/>
      <c r="CG112" s="266"/>
      <c r="CH112" s="266"/>
      <c r="CI112" s="266"/>
      <c r="CJ112" s="266"/>
      <c r="CK112" s="266"/>
      <c r="CL112" s="266"/>
      <c r="CM112" s="266"/>
      <c r="CN112" s="266"/>
      <c r="CO112" s="266"/>
      <c r="CP112" s="266"/>
      <c r="CQ112" s="266"/>
      <c r="CR112" s="266"/>
      <c r="CS112" s="266"/>
      <c r="CT112" s="266"/>
      <c r="CU112" s="266"/>
      <c r="CV112" s="266"/>
      <c r="CW112" s="266"/>
      <c r="CX112" s="266"/>
      <c r="CY112" s="266"/>
      <c r="CZ112" s="266"/>
      <c r="DA112" s="266"/>
      <c r="DB112" s="266"/>
      <c r="DC112" s="266"/>
      <c r="DD112" s="266"/>
      <c r="DE112" s="266"/>
      <c r="DF112" s="266"/>
      <c r="DG112" s="266"/>
      <c r="DH112" s="266"/>
      <c r="DI112" s="266"/>
      <c r="DJ112" s="266"/>
      <c r="DK112" s="266"/>
      <c r="DL112" s="266"/>
      <c r="DM112" s="266"/>
      <c r="DN112" s="266"/>
      <c r="DO112" s="266"/>
      <c r="DP112" s="266"/>
      <c r="DQ112" s="266"/>
      <c r="DR112" s="266"/>
      <c r="DS112" s="266"/>
      <c r="DT112" s="266"/>
      <c r="DU112" s="266"/>
      <c r="DV112" s="266"/>
      <c r="DW112" s="266"/>
      <c r="DX112" s="266"/>
      <c r="DY112" s="266"/>
      <c r="DZ112" s="266"/>
      <c r="EA112" s="266"/>
      <c r="EB112" s="266"/>
      <c r="EC112" s="266"/>
      <c r="ED112" s="266"/>
      <c r="EE112" s="266"/>
      <c r="EF112" s="266"/>
      <c r="EG112" s="266"/>
      <c r="EH112" s="266"/>
      <c r="EI112" s="266"/>
      <c r="EJ112" s="266"/>
      <c r="EK112" s="266"/>
      <c r="EL112" s="266"/>
      <c r="EM112" s="266"/>
      <c r="EN112" s="266"/>
      <c r="EO112" s="266"/>
      <c r="EP112" s="266"/>
      <c r="EQ112" s="266"/>
      <c r="ER112" s="266"/>
      <c r="ES112" s="266"/>
      <c r="ET112" s="266"/>
      <c r="EU112" s="267"/>
      <c r="EV112" s="268"/>
    </row>
    <row r="113" spans="1:167" ht="45" customHeight="1" thickBot="1">
      <c r="A113" s="281">
        <v>95</v>
      </c>
      <c r="B113" s="253" t="s">
        <v>344</v>
      </c>
      <c r="C113" s="153" t="s">
        <v>407</v>
      </c>
      <c r="D113" s="58">
        <v>4</v>
      </c>
      <c r="E113" s="58">
        <v>48</v>
      </c>
      <c r="F113" s="113">
        <v>886.93</v>
      </c>
      <c r="G113" s="71">
        <f t="shared" si="49"/>
        <v>203.9939</v>
      </c>
      <c r="H113" s="58">
        <v>16</v>
      </c>
      <c r="I113" s="58">
        <v>16</v>
      </c>
      <c r="J113" s="58">
        <v>5</v>
      </c>
      <c r="K113" s="58">
        <f t="shared" si="44"/>
        <v>21</v>
      </c>
      <c r="L113" s="71">
        <f t="shared" si="45"/>
        <v>4.375</v>
      </c>
      <c r="M113" s="71">
        <f t="shared" si="46"/>
        <v>0.8377211279356883</v>
      </c>
      <c r="N113" s="115">
        <f t="shared" si="50"/>
        <v>3.6458333333333335</v>
      </c>
      <c r="O113" s="116">
        <f t="shared" si="47"/>
        <v>743</v>
      </c>
      <c r="P113" s="282">
        <f t="shared" si="51"/>
        <v>111</v>
      </c>
      <c r="Q113" s="118" t="s">
        <v>493</v>
      </c>
      <c r="R113" s="118">
        <f>P113</f>
        <v>111</v>
      </c>
      <c r="S113" s="268"/>
      <c r="T113" s="280"/>
      <c r="U113" s="280"/>
      <c r="V113" s="280"/>
      <c r="W113" s="268"/>
      <c r="X113" s="280"/>
      <c r="Y113" s="280"/>
      <c r="Z113" s="280"/>
      <c r="AA113" s="280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0"/>
      <c r="AO113" s="280"/>
      <c r="AP113" s="280"/>
      <c r="AQ113" s="280"/>
      <c r="AR113" s="280"/>
      <c r="AS113" s="280"/>
      <c r="AT113" s="280"/>
      <c r="AU113" s="280"/>
      <c r="AV113" s="280"/>
      <c r="AW113" s="280"/>
      <c r="AX113" s="280"/>
      <c r="AY113" s="280"/>
      <c r="AZ113" s="280"/>
      <c r="BA113" s="280"/>
      <c r="BB113" s="280"/>
      <c r="BC113" s="280"/>
      <c r="BD113" s="280"/>
      <c r="BE113" s="280"/>
      <c r="BF113" s="280"/>
      <c r="BG113" s="280"/>
      <c r="BH113" s="280"/>
      <c r="BI113" s="280"/>
      <c r="BJ113" s="280"/>
      <c r="BK113" s="280"/>
      <c r="BL113" s="280"/>
      <c r="BM113" s="280"/>
      <c r="BN113" s="280"/>
      <c r="BO113" s="280"/>
      <c r="BP113" s="280"/>
      <c r="BQ113" s="280"/>
      <c r="BR113" s="280"/>
      <c r="BS113" s="280"/>
      <c r="BT113" s="280"/>
      <c r="BU113" s="280"/>
      <c r="BV113" s="280"/>
      <c r="BW113" s="280"/>
      <c r="BX113" s="280"/>
      <c r="BY113" s="280"/>
      <c r="BZ113" s="280"/>
      <c r="CA113" s="280"/>
      <c r="CB113" s="280"/>
      <c r="CC113" s="280"/>
      <c r="CD113" s="280"/>
      <c r="CE113" s="280"/>
      <c r="CF113" s="280"/>
      <c r="CG113" s="280"/>
      <c r="CH113" s="280"/>
      <c r="CI113" s="280"/>
      <c r="CJ113" s="280"/>
      <c r="CK113" s="280"/>
      <c r="CL113" s="280"/>
      <c r="CM113" s="280"/>
      <c r="CN113" s="280"/>
      <c r="CO113" s="280"/>
      <c r="CP113" s="280"/>
      <c r="CQ113" s="280"/>
      <c r="CR113" s="280"/>
      <c r="CS113" s="280"/>
      <c r="CT113" s="280"/>
      <c r="CU113" s="280"/>
      <c r="CV113" s="280"/>
      <c r="CW113" s="280"/>
      <c r="CX113" s="280"/>
      <c r="CY113" s="280"/>
      <c r="CZ113" s="280"/>
      <c r="DA113" s="280"/>
      <c r="DB113" s="280"/>
      <c r="DC113" s="280"/>
      <c r="DD113" s="280"/>
      <c r="DE113" s="280"/>
      <c r="DF113" s="280"/>
      <c r="DG113" s="280"/>
      <c r="DH113" s="280"/>
      <c r="DI113" s="280"/>
      <c r="DJ113" s="280"/>
      <c r="DK113" s="280"/>
      <c r="DL113" s="280"/>
      <c r="DM113" s="280"/>
      <c r="DN113" s="280"/>
      <c r="DO113" s="280"/>
      <c r="DP113" s="280"/>
      <c r="DQ113" s="280"/>
      <c r="DR113" s="280"/>
      <c r="DS113" s="280"/>
      <c r="DT113" s="280"/>
      <c r="DU113" s="280"/>
      <c r="DV113" s="280"/>
      <c r="DW113" s="280"/>
      <c r="DX113" s="280"/>
      <c r="DY113" s="280"/>
      <c r="DZ113" s="280"/>
      <c r="EA113" s="280"/>
      <c r="EB113" s="280"/>
      <c r="EC113" s="280"/>
      <c r="ED113" s="280"/>
      <c r="EE113" s="280"/>
      <c r="EF113" s="280"/>
      <c r="EG113" s="280"/>
      <c r="EH113" s="280"/>
      <c r="EI113" s="280"/>
      <c r="EJ113" s="280"/>
      <c r="EK113" s="280"/>
      <c r="EL113" s="280"/>
      <c r="EM113" s="280"/>
      <c r="EN113" s="280"/>
      <c r="EO113" s="280"/>
      <c r="EP113" s="280"/>
      <c r="EQ113" s="280"/>
      <c r="ER113" s="280"/>
      <c r="ES113" s="280"/>
      <c r="ET113" s="280"/>
      <c r="EU113" s="280"/>
      <c r="EV113" s="280"/>
      <c r="EW113" s="280"/>
      <c r="EX113" s="280"/>
      <c r="EY113" s="280"/>
      <c r="EZ113" s="280"/>
      <c r="FA113" s="280"/>
      <c r="FB113" s="280"/>
      <c r="FC113" s="280"/>
      <c r="FD113" s="280"/>
      <c r="FE113" s="280"/>
      <c r="FF113" s="280"/>
      <c r="FG113" s="280"/>
      <c r="FH113" s="280"/>
      <c r="FI113" s="280"/>
      <c r="FJ113" s="280"/>
      <c r="FK113" s="280"/>
    </row>
    <row r="114" spans="1:24" s="277" customFormat="1" ht="45" customHeight="1" thickBot="1">
      <c r="A114" s="220"/>
      <c r="B114" s="285" t="s">
        <v>89</v>
      </c>
      <c r="C114" s="286"/>
      <c r="D114" s="286">
        <f aca="true" t="shared" si="52" ref="D114:K114">SUM(D101:D113)</f>
        <v>39</v>
      </c>
      <c r="E114" s="286">
        <f t="shared" si="52"/>
        <v>504.0400000000001</v>
      </c>
      <c r="F114" s="286">
        <f t="shared" si="52"/>
        <v>3547.3016</v>
      </c>
      <c r="G114" s="287">
        <f t="shared" si="52"/>
        <v>815.8793680000001</v>
      </c>
      <c r="H114" s="286">
        <f t="shared" si="52"/>
        <v>113</v>
      </c>
      <c r="I114" s="286">
        <f t="shared" si="52"/>
        <v>90</v>
      </c>
      <c r="J114" s="286">
        <f t="shared" si="52"/>
        <v>44</v>
      </c>
      <c r="K114" s="286">
        <f t="shared" si="52"/>
        <v>134</v>
      </c>
      <c r="L114" s="286">
        <f t="shared" si="45"/>
        <v>2.658519165145623</v>
      </c>
      <c r="M114" s="286">
        <f t="shared" si="46"/>
        <v>0.5322355448998191</v>
      </c>
      <c r="N114" s="288">
        <f>AVERAGE(N101:N113)</f>
        <v>2.2502869919251673</v>
      </c>
      <c r="O114" s="265">
        <f>SUM(O101:O113)</f>
        <v>1888</v>
      </c>
      <c r="P114" s="413">
        <f>SUM(P101:P113)</f>
        <v>275</v>
      </c>
      <c r="Q114" s="232">
        <f>SUM(Q101:Q113)</f>
        <v>117</v>
      </c>
      <c r="R114" s="299">
        <f>SUM(R101:R113)</f>
        <v>219</v>
      </c>
      <c r="S114" s="279"/>
      <c r="T114" s="275"/>
      <c r="U114" s="275"/>
      <c r="V114" s="275"/>
      <c r="W114" s="275"/>
      <c r="X114" s="275"/>
    </row>
    <row r="115" spans="1:155" ht="45" customHeight="1" thickBot="1">
      <c r="A115" s="193"/>
      <c r="B115" s="283" t="s">
        <v>434</v>
      </c>
      <c r="C115" s="88"/>
      <c r="D115" s="63"/>
      <c r="E115" s="63"/>
      <c r="F115" s="63"/>
      <c r="G115" s="185"/>
      <c r="H115" s="63"/>
      <c r="I115" s="63"/>
      <c r="J115" s="63"/>
      <c r="K115" s="63"/>
      <c r="L115" s="185"/>
      <c r="M115" s="185"/>
      <c r="N115" s="76"/>
      <c r="O115" s="244"/>
      <c r="P115" s="284"/>
      <c r="Q115" s="63"/>
      <c r="R115" s="64"/>
      <c r="S115" s="272"/>
      <c r="T115" s="274"/>
      <c r="U115" s="274"/>
      <c r="V115" s="274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70"/>
      <c r="BB115" s="270"/>
      <c r="BC115" s="270"/>
      <c r="BD115" s="270"/>
      <c r="BE115" s="270"/>
      <c r="BF115" s="270"/>
      <c r="BG115" s="270"/>
      <c r="BH115" s="270"/>
      <c r="BI115" s="270"/>
      <c r="BJ115" s="270"/>
      <c r="BK115" s="270"/>
      <c r="BL115" s="270"/>
      <c r="BM115" s="270"/>
      <c r="BN115" s="270"/>
      <c r="BO115" s="270"/>
      <c r="BP115" s="270"/>
      <c r="BQ115" s="270"/>
      <c r="BR115" s="270"/>
      <c r="BS115" s="270"/>
      <c r="BT115" s="270"/>
      <c r="BU115" s="270"/>
      <c r="BV115" s="270"/>
      <c r="BW115" s="270"/>
      <c r="BX115" s="270"/>
      <c r="BY115" s="270"/>
      <c r="BZ115" s="270"/>
      <c r="CA115" s="270"/>
      <c r="CB115" s="270"/>
      <c r="CC115" s="270"/>
      <c r="CD115" s="270"/>
      <c r="CE115" s="270"/>
      <c r="CF115" s="270"/>
      <c r="CG115" s="270"/>
      <c r="CH115" s="270"/>
      <c r="CI115" s="270"/>
      <c r="CJ115" s="270"/>
      <c r="CK115" s="270"/>
      <c r="CL115" s="270"/>
      <c r="CM115" s="270"/>
      <c r="CN115" s="270"/>
      <c r="CO115" s="270"/>
      <c r="CP115" s="270"/>
      <c r="CQ115" s="270"/>
      <c r="CR115" s="270"/>
      <c r="CS115" s="270"/>
      <c r="CT115" s="270"/>
      <c r="CU115" s="270"/>
      <c r="CV115" s="270"/>
      <c r="CW115" s="270"/>
      <c r="CX115" s="270"/>
      <c r="CY115" s="270"/>
      <c r="CZ115" s="270"/>
      <c r="DA115" s="270"/>
      <c r="DB115" s="270"/>
      <c r="DC115" s="270"/>
      <c r="DD115" s="270"/>
      <c r="DE115" s="270"/>
      <c r="DF115" s="270"/>
      <c r="DG115" s="270"/>
      <c r="DH115" s="270"/>
      <c r="DI115" s="270"/>
      <c r="DJ115" s="270"/>
      <c r="DK115" s="270"/>
      <c r="DL115" s="270"/>
      <c r="DM115" s="270"/>
      <c r="DN115" s="270"/>
      <c r="DO115" s="270"/>
      <c r="DP115" s="270"/>
      <c r="DQ115" s="270"/>
      <c r="DR115" s="270"/>
      <c r="DS115" s="270"/>
      <c r="DT115" s="270"/>
      <c r="DU115" s="270"/>
      <c r="DV115" s="270"/>
      <c r="DW115" s="270"/>
      <c r="DX115" s="270"/>
      <c r="DY115" s="270"/>
      <c r="DZ115" s="270"/>
      <c r="EA115" s="270"/>
      <c r="EB115" s="270"/>
      <c r="EC115" s="270"/>
      <c r="ED115" s="270"/>
      <c r="EE115" s="270"/>
      <c r="EF115" s="270"/>
      <c r="EG115" s="270"/>
      <c r="EH115" s="270"/>
      <c r="EI115" s="270"/>
      <c r="EJ115" s="270"/>
      <c r="EK115" s="270"/>
      <c r="EL115" s="270"/>
      <c r="EM115" s="270"/>
      <c r="EN115" s="270"/>
      <c r="EO115" s="270"/>
      <c r="EP115" s="270"/>
      <c r="EQ115" s="270"/>
      <c r="ER115" s="270"/>
      <c r="ES115" s="270"/>
      <c r="ET115" s="270"/>
      <c r="EU115" s="271"/>
      <c r="EV115" s="270"/>
      <c r="EW115" s="273"/>
      <c r="EX115" s="269"/>
      <c r="EY115" s="272"/>
    </row>
    <row r="116" spans="1:153" ht="45" customHeight="1">
      <c r="A116" s="124">
        <v>96</v>
      </c>
      <c r="B116" s="139" t="s">
        <v>288</v>
      </c>
      <c r="C116" s="161" t="s">
        <v>409</v>
      </c>
      <c r="D116" s="59">
        <v>16</v>
      </c>
      <c r="E116" s="59">
        <v>163</v>
      </c>
      <c r="F116" s="59">
        <v>1679</v>
      </c>
      <c r="G116" s="60">
        <f>F116*$U$18</f>
        <v>386.17</v>
      </c>
      <c r="H116" s="59">
        <v>13</v>
      </c>
      <c r="I116" s="59">
        <v>1</v>
      </c>
      <c r="J116" s="59">
        <v>13</v>
      </c>
      <c r="K116" s="59">
        <f>I116+J116</f>
        <v>14</v>
      </c>
      <c r="L116" s="61">
        <f>K116*10/E116</f>
        <v>0.8588957055214724</v>
      </c>
      <c r="M116" s="61">
        <f>O116/F116</f>
        <v>0.1643835616438356</v>
      </c>
      <c r="N116" s="77">
        <f>L116*$T$18</f>
        <v>0.7157464212678937</v>
      </c>
      <c r="O116" s="106">
        <f>ROUNDDOWN(N116*G116,0)</f>
        <v>276</v>
      </c>
      <c r="P116" s="186">
        <f>ROUNDDOWN(IF(O116&lt;$T$10,"0",O116*15/100),0)</f>
        <v>41</v>
      </c>
      <c r="Q116" s="59">
        <v>28</v>
      </c>
      <c r="R116" s="67">
        <f>ROUNDDOWN(IF(Q116&lt;P116,Q116,P116),0)</f>
        <v>28</v>
      </c>
      <c r="S116" s="278"/>
      <c r="T116" s="276"/>
      <c r="U116" s="276"/>
      <c r="V116" s="276"/>
      <c r="EW116" s="274"/>
    </row>
    <row r="117" spans="1:22" ht="45" customHeight="1" thickBot="1">
      <c r="A117" s="127">
        <v>97</v>
      </c>
      <c r="B117" s="140" t="s">
        <v>345</v>
      </c>
      <c r="C117" s="153" t="s">
        <v>410</v>
      </c>
      <c r="D117" s="57">
        <v>4</v>
      </c>
      <c r="E117" s="57">
        <v>54</v>
      </c>
      <c r="F117" s="57">
        <v>123</v>
      </c>
      <c r="G117" s="71">
        <f>F117*$U$18</f>
        <v>28.290000000000003</v>
      </c>
      <c r="H117" s="57">
        <v>12</v>
      </c>
      <c r="I117" s="57">
        <v>7</v>
      </c>
      <c r="J117" s="57">
        <v>10</v>
      </c>
      <c r="K117" s="57">
        <f>I117+J117</f>
        <v>17</v>
      </c>
      <c r="L117" s="72">
        <f>K117*10/E117</f>
        <v>3.1481481481481484</v>
      </c>
      <c r="M117" s="72">
        <f>O117/F117</f>
        <v>0.6016260162601627</v>
      </c>
      <c r="N117" s="78">
        <f>L117*$T$18</f>
        <v>2.623456790123457</v>
      </c>
      <c r="O117" s="116">
        <f>ROUNDDOWN(N117*G117,0)</f>
        <v>74</v>
      </c>
      <c r="P117" s="187">
        <f>ROUNDDOWN(IF(O117&lt;$T$10,"0",O117*15/100),0)</f>
        <v>11</v>
      </c>
      <c r="Q117" s="188" t="s">
        <v>493</v>
      </c>
      <c r="R117" s="118">
        <f>P117</f>
        <v>11</v>
      </c>
      <c r="S117" s="278"/>
      <c r="T117" s="276"/>
      <c r="U117" s="276"/>
      <c r="V117" s="276"/>
    </row>
    <row r="118" spans="1:22" ht="45" customHeight="1" thickBot="1">
      <c r="A118" s="220"/>
      <c r="B118" s="176" t="s">
        <v>89</v>
      </c>
      <c r="C118" s="177"/>
      <c r="D118" s="178">
        <f aca="true" t="shared" si="53" ref="D118:K118">SUM(D116:D117)</f>
        <v>20</v>
      </c>
      <c r="E118" s="178">
        <f t="shared" si="53"/>
        <v>217</v>
      </c>
      <c r="F118" s="178">
        <f t="shared" si="53"/>
        <v>1802</v>
      </c>
      <c r="G118" s="178">
        <f t="shared" si="53"/>
        <v>414.46000000000004</v>
      </c>
      <c r="H118" s="178">
        <f t="shared" si="53"/>
        <v>25</v>
      </c>
      <c r="I118" s="178">
        <f t="shared" si="53"/>
        <v>8</v>
      </c>
      <c r="J118" s="178">
        <f t="shared" si="53"/>
        <v>23</v>
      </c>
      <c r="K118" s="178">
        <f t="shared" si="53"/>
        <v>31</v>
      </c>
      <c r="L118" s="179">
        <f>K118*10/E118</f>
        <v>1.4285714285714286</v>
      </c>
      <c r="M118" s="179">
        <f>O118/F118</f>
        <v>0.19422863485016648</v>
      </c>
      <c r="N118" s="180">
        <f>AVERAGE(N116:N117)</f>
        <v>1.6696016056956753</v>
      </c>
      <c r="O118" s="181">
        <f>SUM(O116:O117)</f>
        <v>350</v>
      </c>
      <c r="P118" s="182">
        <f>SUM(P116:P117)</f>
        <v>52</v>
      </c>
      <c r="Q118" s="183">
        <f>SUM(Q116:Q117)</f>
        <v>28</v>
      </c>
      <c r="R118" s="183">
        <f>SUM(R116:R117)</f>
        <v>39</v>
      </c>
      <c r="S118" s="278"/>
      <c r="T118" s="276"/>
      <c r="U118" s="276"/>
      <c r="V118" s="276"/>
    </row>
    <row r="119" spans="1:22" ht="45" customHeight="1" thickBot="1">
      <c r="A119" s="194"/>
      <c r="B119" s="138" t="s">
        <v>435</v>
      </c>
      <c r="C119" s="190"/>
      <c r="D119" s="63"/>
      <c r="E119" s="63"/>
      <c r="F119" s="63"/>
      <c r="G119" s="185"/>
      <c r="H119" s="63"/>
      <c r="I119" s="63"/>
      <c r="J119" s="63"/>
      <c r="K119" s="63"/>
      <c r="L119" s="191"/>
      <c r="M119" s="191"/>
      <c r="N119" s="192"/>
      <c r="O119" s="101"/>
      <c r="P119" s="88"/>
      <c r="Q119" s="63"/>
      <c r="R119" s="63"/>
      <c r="S119" s="278"/>
      <c r="T119" s="276"/>
      <c r="U119" s="276"/>
      <c r="V119" s="276"/>
    </row>
    <row r="120" spans="1:22" ht="45" customHeight="1">
      <c r="A120" s="124">
        <v>98</v>
      </c>
      <c r="B120" s="139" t="s">
        <v>300</v>
      </c>
      <c r="C120" s="161" t="s">
        <v>411</v>
      </c>
      <c r="D120" s="66">
        <v>18</v>
      </c>
      <c r="E120" s="66">
        <v>293</v>
      </c>
      <c r="F120" s="66">
        <v>2316</v>
      </c>
      <c r="G120" s="60">
        <f>F120*$U$18</f>
        <v>532.6800000000001</v>
      </c>
      <c r="H120" s="66">
        <v>22</v>
      </c>
      <c r="I120" s="66">
        <v>13</v>
      </c>
      <c r="J120" s="66">
        <v>7</v>
      </c>
      <c r="K120" s="66">
        <f>I120+J120</f>
        <v>20</v>
      </c>
      <c r="L120" s="189">
        <f>K120*10/E120</f>
        <v>0.6825938566552902</v>
      </c>
      <c r="M120" s="189">
        <f aca="true" t="shared" si="54" ref="M120:M125">O120/F120</f>
        <v>0.13082901554404144</v>
      </c>
      <c r="N120" s="81">
        <f>L120*$T$18</f>
        <v>0.5688282138794085</v>
      </c>
      <c r="O120" s="106">
        <f>ROUNDDOWN(N120*G120,0)</f>
        <v>303</v>
      </c>
      <c r="P120" s="92">
        <f>ROUNDDOWN(IF(O120&lt;$T$10,"0",O120*15/100),0)</f>
        <v>45</v>
      </c>
      <c r="Q120" s="66">
        <v>21</v>
      </c>
      <c r="R120" s="67">
        <f>ROUNDDOWN(IF(Q120&lt;P120,Q120,P120),0)</f>
        <v>21</v>
      </c>
      <c r="S120" s="278"/>
      <c r="T120" s="276"/>
      <c r="U120" s="276"/>
      <c r="V120" s="276"/>
    </row>
    <row r="121" spans="1:18" ht="45" customHeight="1">
      <c r="A121" s="125">
        <v>99</v>
      </c>
      <c r="B121" s="144" t="s">
        <v>487</v>
      </c>
      <c r="C121" s="133">
        <v>43659</v>
      </c>
      <c r="D121" s="18">
        <v>2</v>
      </c>
      <c r="E121" s="18">
        <v>44</v>
      </c>
      <c r="F121" s="28">
        <v>529.2654</v>
      </c>
      <c r="G121" s="19">
        <f>F121*$U$18</f>
        <v>121.731042</v>
      </c>
      <c r="H121" s="18">
        <v>4</v>
      </c>
      <c r="I121" s="18">
        <v>4</v>
      </c>
      <c r="J121" s="18">
        <v>2</v>
      </c>
      <c r="K121" s="18">
        <f>I121+J121</f>
        <v>6</v>
      </c>
      <c r="L121" s="33">
        <f>K121*10/E121</f>
        <v>1.3636363636363635</v>
      </c>
      <c r="M121" s="33">
        <f t="shared" si="54"/>
        <v>0.2607387522403694</v>
      </c>
      <c r="N121" s="82">
        <f>L121*$T$18</f>
        <v>1.1363636363636362</v>
      </c>
      <c r="O121" s="107">
        <f>ROUNDDOWN(N121*G121,0)</f>
        <v>138</v>
      </c>
      <c r="P121" s="93">
        <f>ROUNDDOWN(IF(O121&lt;$T$10,"0",O121*15/100),0)</f>
        <v>20</v>
      </c>
      <c r="Q121" s="18">
        <v>0</v>
      </c>
      <c r="R121" s="20">
        <f>ROUNDDOWN(IF(Q121&lt;P121,Q121,P121),0)</f>
        <v>0</v>
      </c>
    </row>
    <row r="122" spans="1:18" ht="45" customHeight="1" thickBot="1">
      <c r="A122" s="127">
        <v>100</v>
      </c>
      <c r="B122" s="152" t="s">
        <v>289</v>
      </c>
      <c r="C122" s="137">
        <v>43648</v>
      </c>
      <c r="D122" s="58">
        <v>1</v>
      </c>
      <c r="E122" s="58">
        <v>14</v>
      </c>
      <c r="F122" s="113">
        <v>6.404</v>
      </c>
      <c r="G122" s="71">
        <f>F122*$U$18</f>
        <v>1.47292</v>
      </c>
      <c r="H122" s="58">
        <v>3</v>
      </c>
      <c r="I122" s="58">
        <v>1</v>
      </c>
      <c r="J122" s="58">
        <v>1</v>
      </c>
      <c r="K122" s="58">
        <f>I122+J122</f>
        <v>2</v>
      </c>
      <c r="L122" s="114">
        <f>K122*10/E122</f>
        <v>1.4285714285714286</v>
      </c>
      <c r="M122" s="114">
        <f t="shared" si="54"/>
        <v>0.1561524047470331</v>
      </c>
      <c r="N122" s="115">
        <f>L122*$T$18</f>
        <v>1.1904761904761905</v>
      </c>
      <c r="O122" s="116">
        <f>ROUNDDOWN(N122*G122,0)</f>
        <v>1</v>
      </c>
      <c r="P122" s="117">
        <f>ROUNDDOWN(IF(O122&lt;$T$10,"0",O122*15/100),0)</f>
        <v>0</v>
      </c>
      <c r="Q122" s="118" t="s">
        <v>493</v>
      </c>
      <c r="R122" s="118">
        <f>ROUNDDOWN(IF(Q122&lt;P122,Q122,P122),0)</f>
        <v>0</v>
      </c>
    </row>
    <row r="123" spans="1:18" ht="45" customHeight="1" thickBot="1">
      <c r="A123" s="154"/>
      <c r="B123" s="155" t="s">
        <v>89</v>
      </c>
      <c r="C123" s="156"/>
      <c r="D123" s="195">
        <f aca="true" t="shared" si="55" ref="D123:K123">SUM(D120:D122)</f>
        <v>21</v>
      </c>
      <c r="E123" s="158">
        <f t="shared" si="55"/>
        <v>351</v>
      </c>
      <c r="F123" s="158">
        <f t="shared" si="55"/>
        <v>2851.6694</v>
      </c>
      <c r="G123" s="158">
        <f t="shared" si="55"/>
        <v>655.8839620000001</v>
      </c>
      <c r="H123" s="73">
        <f t="shared" si="55"/>
        <v>29</v>
      </c>
      <c r="I123" s="73">
        <f t="shared" si="55"/>
        <v>18</v>
      </c>
      <c r="J123" s="73">
        <f t="shared" si="55"/>
        <v>10</v>
      </c>
      <c r="K123" s="73">
        <f t="shared" si="55"/>
        <v>28</v>
      </c>
      <c r="L123" s="158">
        <f>K123*10/E123</f>
        <v>0.7977207977207977</v>
      </c>
      <c r="M123" s="158">
        <f t="shared" si="54"/>
        <v>0.15499692916717484</v>
      </c>
      <c r="N123" s="159">
        <f>AVERAGE(N120:N122)</f>
        <v>0.9652226802397451</v>
      </c>
      <c r="O123" s="104">
        <f>SUM(O120:O122)</f>
        <v>442</v>
      </c>
      <c r="P123" s="90">
        <f>SUM(P120:P122)</f>
        <v>65</v>
      </c>
      <c r="Q123" s="73">
        <f>SUM(Q120:Q122)</f>
        <v>21</v>
      </c>
      <c r="R123" s="73">
        <f>SUM(R120:R122)</f>
        <v>21</v>
      </c>
    </row>
    <row r="124" spans="1:18" ht="45" customHeight="1" thickBot="1">
      <c r="A124" s="208"/>
      <c r="B124" s="209" t="s">
        <v>126</v>
      </c>
      <c r="C124" s="210"/>
      <c r="D124" s="211">
        <f>D9+D47+D60+D77+D91+D99+D114+D118+D123</f>
        <v>296</v>
      </c>
      <c r="E124" s="212">
        <f>E9+E47+E60+E77+E91+E99+E114+E118+E123</f>
        <v>3877.14</v>
      </c>
      <c r="F124" s="213">
        <f>F9+F47+F60+F77+F91+F99+F114+F118+F123</f>
        <v>44733.28008</v>
      </c>
      <c r="G124" s="214">
        <f>G9+G47+G60+G77+G91+G99+G114+G118+G123</f>
        <v>10288.654418399998</v>
      </c>
      <c r="H124" s="211">
        <f>SUM(H47,H118,H114,H60,H91,H123,H99,H77)</f>
        <v>750</v>
      </c>
      <c r="I124" s="211">
        <f>I9+I47+I60+I77+I91+I99+I114+I118+I123</f>
        <v>513</v>
      </c>
      <c r="J124" s="211">
        <f>J9+J47+J60+J77+J91+J99+J114+J118+J123</f>
        <v>317</v>
      </c>
      <c r="K124" s="211">
        <f>K9+K47+K60+K77+K91+K99+K114+K118+K123</f>
        <v>830</v>
      </c>
      <c r="L124" s="212">
        <f>K124*10/E124</f>
        <v>2.140753235632451</v>
      </c>
      <c r="M124" s="212">
        <f t="shared" si="54"/>
        <v>0.35870385474312844</v>
      </c>
      <c r="N124" s="215">
        <f>L124*$T$18</f>
        <v>1.7839610296937092</v>
      </c>
      <c r="O124" s="216">
        <f>O9+O47+O60+O77+O91+O99+O114+O118+O123</f>
        <v>16046</v>
      </c>
      <c r="P124" s="217">
        <f>P9+P47+P60+P77+P91+P99+P114+P118+P123</f>
        <v>2297</v>
      </c>
      <c r="Q124" s="218">
        <f>Q9+Q47+Q60+Q77+Q91+Q99+Q114+Q118+Q123</f>
        <v>809</v>
      </c>
      <c r="R124" s="218">
        <f>R9+R47+R60+R77+R91+R99+R114+R118+R123</f>
        <v>1852</v>
      </c>
    </row>
    <row r="125" spans="1:18" ht="45" customHeight="1" thickBot="1">
      <c r="A125" s="196"/>
      <c r="B125" s="197" t="s">
        <v>19</v>
      </c>
      <c r="C125" s="198"/>
      <c r="D125" s="199">
        <f>D124</f>
        <v>296</v>
      </c>
      <c r="E125" s="200">
        <f>E124</f>
        <v>3877.14</v>
      </c>
      <c r="F125" s="200">
        <v>46246</v>
      </c>
      <c r="G125" s="201">
        <f>F125*$U$18</f>
        <v>10636.58</v>
      </c>
      <c r="H125" s="199">
        <f>H124</f>
        <v>750</v>
      </c>
      <c r="I125" s="199">
        <f>I124</f>
        <v>513</v>
      </c>
      <c r="J125" s="199">
        <f>J124</f>
        <v>317</v>
      </c>
      <c r="K125" s="199">
        <f>K124</f>
        <v>830</v>
      </c>
      <c r="L125" s="202">
        <f>K124*10/E125</f>
        <v>2.140753235632451</v>
      </c>
      <c r="M125" s="202">
        <f t="shared" si="54"/>
        <v>0.3469705488042209</v>
      </c>
      <c r="N125" s="203">
        <f>L125*$T$18</f>
        <v>1.7839610296937092</v>
      </c>
      <c r="O125" s="204">
        <f>O124+O61+O92+O119+O78+O100+O48+O115</f>
        <v>16046</v>
      </c>
      <c r="P125" s="205">
        <f>P124</f>
        <v>2297</v>
      </c>
      <c r="Q125" s="206">
        <f>Q124</f>
        <v>809</v>
      </c>
      <c r="R125" s="207">
        <f>R124</f>
        <v>1852</v>
      </c>
    </row>
    <row r="126" spans="1:18" ht="15.75">
      <c r="A126" s="5"/>
      <c r="B126" s="2"/>
      <c r="C126" s="2"/>
      <c r="D126" s="2"/>
      <c r="E126" s="2"/>
      <c r="F126" s="1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7"/>
    </row>
    <row r="127" spans="1:16" ht="18.75">
      <c r="A127" s="8"/>
      <c r="B127" s="8"/>
      <c r="C127" s="8"/>
      <c r="D127" s="8"/>
      <c r="E127" s="8"/>
      <c r="F127" s="12"/>
      <c r="G127" s="8"/>
      <c r="H127" s="8"/>
      <c r="I127" s="8"/>
      <c r="J127" s="8"/>
      <c r="K127" s="8"/>
      <c r="L127" s="8"/>
      <c r="M127" s="8"/>
      <c r="N127" s="8"/>
      <c r="O127" s="2"/>
      <c r="P127" s="2"/>
    </row>
    <row r="128" spans="1:16" ht="15.75">
      <c r="A128" s="2"/>
      <c r="B128" s="2"/>
      <c r="C128" s="2"/>
      <c r="D128" s="2"/>
      <c r="E128" s="2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>
      <c r="A129" s="2"/>
      <c r="B129" s="2"/>
      <c r="C129" s="2"/>
      <c r="D129" s="2"/>
      <c r="E129" s="2"/>
      <c r="F129" s="11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>
      <c r="A130" s="2"/>
      <c r="B130" s="2"/>
      <c r="C130" s="2"/>
      <c r="D130" s="2"/>
      <c r="E130" s="2"/>
      <c r="F130" s="11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>
      <c r="A131" s="2"/>
      <c r="B131" s="2"/>
      <c r="C131" s="2"/>
      <c r="D131" s="2"/>
      <c r="E131" s="2"/>
      <c r="F131" s="11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>
      <c r="A132" s="2"/>
      <c r="B132" s="2"/>
      <c r="C132" s="2"/>
      <c r="D132" s="2"/>
      <c r="E132" s="2"/>
      <c r="F132" s="11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>
      <c r="A133" s="2"/>
      <c r="B133" s="2"/>
      <c r="C133" s="2"/>
      <c r="D133" s="2"/>
      <c r="E133" s="2"/>
      <c r="F133" s="11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>
      <c r="A134" s="2"/>
      <c r="B134" s="2"/>
      <c r="C134" s="2"/>
      <c r="D134" s="2"/>
      <c r="E134" s="2"/>
      <c r="F134" s="11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>
      <c r="A135" s="2"/>
      <c r="B135" s="2"/>
      <c r="C135" s="2"/>
      <c r="D135" s="2"/>
      <c r="E135" s="2"/>
      <c r="F135" s="11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>
      <c r="A136" s="2"/>
      <c r="B136" s="2"/>
      <c r="C136" s="2"/>
      <c r="D136" s="2"/>
      <c r="E136" s="2"/>
      <c r="F136" s="11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2"/>
      <c r="B137" s="2"/>
      <c r="C137" s="2"/>
      <c r="D137" s="2"/>
      <c r="E137" s="2"/>
      <c r="F137" s="11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>
      <c r="A138" s="2"/>
      <c r="B138" s="2"/>
      <c r="C138" s="2"/>
      <c r="D138" s="2"/>
      <c r="E138" s="2"/>
      <c r="F138" s="11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>
      <c r="A139" s="2"/>
      <c r="B139" s="2"/>
      <c r="C139" s="2"/>
      <c r="D139" s="2"/>
      <c r="E139" s="2"/>
      <c r="F139" s="11"/>
      <c r="G139" s="2"/>
      <c r="H139" s="2"/>
      <c r="I139" s="2"/>
      <c r="J139" s="2"/>
      <c r="K139" s="2"/>
      <c r="L139" s="2"/>
      <c r="M139" s="2"/>
      <c r="N139" s="3"/>
      <c r="O139" s="2"/>
      <c r="P139" s="2"/>
    </row>
    <row r="140" spans="1:16" ht="15.75">
      <c r="A140" s="2"/>
      <c r="B140" s="2"/>
      <c r="C140" s="2"/>
      <c r="D140" s="2"/>
      <c r="E140" s="2"/>
      <c r="F140" s="11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>
      <c r="A141" s="2"/>
      <c r="B141" s="2"/>
      <c r="C141" s="2"/>
      <c r="D141" s="2"/>
      <c r="E141" s="2"/>
      <c r="F141" s="11"/>
      <c r="G141" s="55"/>
      <c r="H141" s="55"/>
      <c r="I141" s="55"/>
      <c r="J141" s="55"/>
      <c r="K141" s="55"/>
      <c r="L141" s="55"/>
      <c r="M141" s="55"/>
      <c r="N141" s="55"/>
      <c r="O141" s="55"/>
      <c r="P141" s="2"/>
    </row>
    <row r="142" spans="1:16" ht="15.75">
      <c r="A142" s="2"/>
      <c r="B142" s="2"/>
      <c r="C142" s="2"/>
      <c r="D142" s="2"/>
      <c r="E142" s="2"/>
      <c r="F142" s="11"/>
      <c r="G142" s="55"/>
      <c r="H142" s="55"/>
      <c r="I142" s="55"/>
      <c r="J142" s="55"/>
      <c r="K142" s="55"/>
      <c r="L142" s="55"/>
      <c r="M142" s="55"/>
      <c r="N142" s="55"/>
      <c r="O142" s="55"/>
      <c r="P142" s="2"/>
    </row>
    <row r="143" spans="1:16" ht="15.75">
      <c r="A143" s="2"/>
      <c r="B143" s="2"/>
      <c r="C143" s="2"/>
      <c r="D143" s="2"/>
      <c r="E143" s="2"/>
      <c r="F143" s="11"/>
      <c r="G143" s="55"/>
      <c r="H143" s="55"/>
      <c r="I143" s="55"/>
      <c r="J143" s="55"/>
      <c r="K143" s="55"/>
      <c r="L143" s="55"/>
      <c r="M143" s="55"/>
      <c r="N143" s="55"/>
      <c r="O143" s="55"/>
      <c r="P143" s="2"/>
    </row>
    <row r="144" spans="1:16" ht="15.75">
      <c r="A144" s="2"/>
      <c r="B144" s="2"/>
      <c r="C144" s="2"/>
      <c r="D144" s="2"/>
      <c r="E144" s="2"/>
      <c r="F144" s="11"/>
      <c r="G144" s="55"/>
      <c r="H144" s="55"/>
      <c r="I144" s="55"/>
      <c r="J144" s="55"/>
      <c r="K144" s="55"/>
      <c r="L144" s="55"/>
      <c r="M144" s="55"/>
      <c r="N144" s="56"/>
      <c r="O144" s="55"/>
      <c r="P144" s="2"/>
    </row>
    <row r="145" spans="1:16" ht="15.75">
      <c r="A145" s="2"/>
      <c r="B145" s="2"/>
      <c r="C145" s="2"/>
      <c r="D145" s="2"/>
      <c r="E145" s="2"/>
      <c r="F145" s="11"/>
      <c r="G145" s="55"/>
      <c r="H145" s="55"/>
      <c r="I145" s="55"/>
      <c r="J145" s="55"/>
      <c r="K145" s="55"/>
      <c r="L145" s="55"/>
      <c r="M145" s="55"/>
      <c r="N145" s="55"/>
      <c r="O145" s="55"/>
      <c r="P145" s="2"/>
    </row>
    <row r="146" spans="1:16" ht="15.75">
      <c r="A146" s="2"/>
      <c r="B146" s="2"/>
      <c r="C146" s="2"/>
      <c r="D146" s="2"/>
      <c r="E146" s="2"/>
      <c r="F146" s="11"/>
      <c r="G146" s="55"/>
      <c r="H146" s="55"/>
      <c r="I146" s="55"/>
      <c r="J146" s="55"/>
      <c r="K146" s="55"/>
      <c r="L146" s="55"/>
      <c r="M146" s="55"/>
      <c r="N146" s="55"/>
      <c r="O146" s="55"/>
      <c r="P146" s="2"/>
    </row>
    <row r="147" spans="1:16" ht="15.75">
      <c r="A147" s="2"/>
      <c r="B147" s="2"/>
      <c r="C147" s="2"/>
      <c r="D147" s="2"/>
      <c r="E147" s="2"/>
      <c r="F147" s="11"/>
      <c r="G147" s="55"/>
      <c r="H147" s="55"/>
      <c r="I147" s="55"/>
      <c r="J147" s="55"/>
      <c r="K147" s="55"/>
      <c r="L147" s="55"/>
      <c r="M147" s="55"/>
      <c r="N147" s="55"/>
      <c r="O147" s="55"/>
      <c r="P147" s="2"/>
    </row>
    <row r="148" spans="1:16" ht="15.75">
      <c r="A148" s="2"/>
      <c r="B148" s="2"/>
      <c r="C148" s="2"/>
      <c r="D148" s="2"/>
      <c r="E148" s="2"/>
      <c r="F148" s="11"/>
      <c r="G148" s="55"/>
      <c r="H148" s="55"/>
      <c r="I148" s="55"/>
      <c r="J148" s="55"/>
      <c r="K148" s="55"/>
      <c r="L148" s="55"/>
      <c r="M148" s="55"/>
      <c r="N148" s="55"/>
      <c r="O148" s="55"/>
      <c r="P148" s="2"/>
    </row>
    <row r="149" spans="1:16" ht="15.75">
      <c r="A149" s="2"/>
      <c r="B149" s="2"/>
      <c r="C149" s="2"/>
      <c r="D149" s="2"/>
      <c r="E149" s="2"/>
      <c r="F149" s="11"/>
      <c r="G149" s="55"/>
      <c r="H149" s="55"/>
      <c r="I149" s="55"/>
      <c r="J149" s="55"/>
      <c r="K149" s="55"/>
      <c r="L149" s="55"/>
      <c r="M149" s="55"/>
      <c r="N149" s="55"/>
      <c r="O149" s="55"/>
      <c r="P149" s="2"/>
    </row>
    <row r="150" spans="1:16" ht="15.75">
      <c r="A150" s="2"/>
      <c r="B150" s="2"/>
      <c r="C150" s="2"/>
      <c r="D150" s="2"/>
      <c r="E150" s="2"/>
      <c r="F150" s="11"/>
      <c r="G150" s="55"/>
      <c r="H150" s="55"/>
      <c r="I150" s="55"/>
      <c r="J150" s="55"/>
      <c r="K150" s="55"/>
      <c r="L150" s="55"/>
      <c r="M150" s="55"/>
      <c r="N150" s="55"/>
      <c r="O150" s="55"/>
      <c r="P150" s="2"/>
    </row>
    <row r="151" spans="1:16" ht="15.75">
      <c r="A151" s="2"/>
      <c r="B151" s="2"/>
      <c r="C151" s="2"/>
      <c r="D151" s="2"/>
      <c r="E151" s="2"/>
      <c r="F151" s="11"/>
      <c r="G151" s="55"/>
      <c r="H151" s="55"/>
      <c r="I151" s="55"/>
      <c r="J151" s="55"/>
      <c r="K151" s="55"/>
      <c r="L151" s="55"/>
      <c r="M151" s="55"/>
      <c r="N151" s="55"/>
      <c r="O151" s="55"/>
      <c r="P151" s="2"/>
    </row>
    <row r="152" spans="1:16" ht="15.75">
      <c r="A152" s="2"/>
      <c r="B152" s="2"/>
      <c r="C152" s="2"/>
      <c r="D152" s="2"/>
      <c r="E152" s="2"/>
      <c r="F152" s="11"/>
      <c r="G152" s="55"/>
      <c r="H152" s="55"/>
      <c r="I152" s="55"/>
      <c r="J152" s="55"/>
      <c r="K152" s="55"/>
      <c r="L152" s="55"/>
      <c r="M152" s="55"/>
      <c r="N152" s="55"/>
      <c r="O152" s="55"/>
      <c r="P152" s="2"/>
    </row>
    <row r="153" spans="1:16" ht="15.75">
      <c r="A153" s="2"/>
      <c r="B153" s="2"/>
      <c r="C153" s="2"/>
      <c r="D153" s="2"/>
      <c r="E153" s="2"/>
      <c r="F153" s="11"/>
      <c r="G153" s="55"/>
      <c r="H153" s="55"/>
      <c r="I153" s="55"/>
      <c r="J153" s="55"/>
      <c r="K153" s="55"/>
      <c r="L153" s="55"/>
      <c r="M153" s="55"/>
      <c r="N153" s="55"/>
      <c r="O153" s="55"/>
      <c r="P153" s="2"/>
    </row>
    <row r="154" spans="1:16" ht="15.75">
      <c r="A154" s="2"/>
      <c r="B154" s="2"/>
      <c r="C154" s="2"/>
      <c r="D154" s="2"/>
      <c r="E154" s="2"/>
      <c r="F154" s="11"/>
      <c r="G154" s="55"/>
      <c r="H154" s="55"/>
      <c r="I154" s="55"/>
      <c r="J154" s="55"/>
      <c r="K154" s="55"/>
      <c r="L154" s="55"/>
      <c r="M154" s="55"/>
      <c r="N154" s="55"/>
      <c r="O154" s="55"/>
      <c r="P154" s="2"/>
    </row>
    <row r="155" spans="1:16" ht="15.75">
      <c r="A155" s="2"/>
      <c r="B155" s="2"/>
      <c r="C155" s="2"/>
      <c r="D155" s="2"/>
      <c r="E155" s="2"/>
      <c r="F155" s="11"/>
      <c r="G155" s="55"/>
      <c r="H155" s="55"/>
      <c r="I155" s="55"/>
      <c r="J155" s="55"/>
      <c r="K155" s="55"/>
      <c r="L155" s="55"/>
      <c r="M155" s="55"/>
      <c r="N155" s="55"/>
      <c r="O155" s="55"/>
      <c r="P155" s="2"/>
    </row>
    <row r="156" spans="1:16" ht="15.75">
      <c r="A156" s="2"/>
      <c r="B156" s="2"/>
      <c r="C156" s="2"/>
      <c r="D156" s="2"/>
      <c r="E156" s="2"/>
      <c r="F156" s="11"/>
      <c r="G156" s="55"/>
      <c r="H156" s="55"/>
      <c r="I156" s="55"/>
      <c r="J156" s="55"/>
      <c r="K156" s="55"/>
      <c r="L156" s="55"/>
      <c r="M156" s="55"/>
      <c r="N156" s="55"/>
      <c r="O156" s="55"/>
      <c r="P156" s="2"/>
    </row>
    <row r="157" spans="1:16" ht="15.75">
      <c r="A157" s="2"/>
      <c r="B157" s="2"/>
      <c r="C157" s="2"/>
      <c r="D157" s="2"/>
      <c r="E157" s="2"/>
      <c r="F157" s="11"/>
      <c r="G157" s="55"/>
      <c r="H157" s="55"/>
      <c r="I157" s="55"/>
      <c r="J157" s="55"/>
      <c r="K157" s="55"/>
      <c r="L157" s="55"/>
      <c r="M157" s="55"/>
      <c r="N157" s="55"/>
      <c r="O157" s="55"/>
      <c r="P157" s="2"/>
    </row>
    <row r="158" spans="1:16" ht="15.75">
      <c r="A158" s="2"/>
      <c r="B158" s="2"/>
      <c r="C158" s="2"/>
      <c r="D158" s="2"/>
      <c r="E158" s="2"/>
      <c r="F158" s="11"/>
      <c r="G158" s="55"/>
      <c r="H158" s="55"/>
      <c r="I158" s="55"/>
      <c r="J158" s="55"/>
      <c r="K158" s="55"/>
      <c r="L158" s="55"/>
      <c r="M158" s="55"/>
      <c r="N158" s="55"/>
      <c r="O158" s="55"/>
      <c r="P158" s="2"/>
    </row>
    <row r="159" spans="1:16" ht="15.75">
      <c r="A159" s="2"/>
      <c r="B159" s="2"/>
      <c r="C159" s="2"/>
      <c r="D159" s="2"/>
      <c r="E159" s="2"/>
      <c r="F159" s="11"/>
      <c r="G159" s="55"/>
      <c r="H159" s="55"/>
      <c r="I159" s="55"/>
      <c r="J159" s="55"/>
      <c r="K159" s="55"/>
      <c r="L159" s="55"/>
      <c r="M159" s="55"/>
      <c r="N159" s="55"/>
      <c r="O159" s="55"/>
      <c r="P159" s="2"/>
    </row>
    <row r="160" spans="1:16" ht="15.75">
      <c r="A160" s="2"/>
      <c r="B160" s="2"/>
      <c r="C160" s="2"/>
      <c r="D160" s="2"/>
      <c r="E160" s="2"/>
      <c r="F160" s="11"/>
      <c r="G160" s="55"/>
      <c r="H160" s="55"/>
      <c r="I160" s="55"/>
      <c r="J160" s="55"/>
      <c r="K160" s="55"/>
      <c r="L160" s="55"/>
      <c r="M160" s="55"/>
      <c r="N160" s="55"/>
      <c r="O160" s="55"/>
      <c r="P160" s="2"/>
    </row>
    <row r="161" spans="1:16" ht="15.75">
      <c r="A161" s="2"/>
      <c r="B161" s="2"/>
      <c r="C161" s="2"/>
      <c r="D161" s="2"/>
      <c r="E161" s="2"/>
      <c r="F161" s="11"/>
      <c r="G161" s="55"/>
      <c r="H161" s="55"/>
      <c r="I161" s="55"/>
      <c r="J161" s="55"/>
      <c r="K161" s="55"/>
      <c r="L161" s="55"/>
      <c r="M161" s="55"/>
      <c r="N161" s="55"/>
      <c r="O161" s="55"/>
      <c r="P161" s="2"/>
    </row>
    <row r="162" spans="1:16" ht="15.75">
      <c r="A162" s="2"/>
      <c r="B162" s="2"/>
      <c r="C162" s="2"/>
      <c r="D162" s="2"/>
      <c r="E162" s="2"/>
      <c r="F162" s="11"/>
      <c r="G162" s="55"/>
      <c r="H162" s="55"/>
      <c r="I162" s="55"/>
      <c r="J162" s="55"/>
      <c r="K162" s="55"/>
      <c r="L162" s="55"/>
      <c r="M162" s="55"/>
      <c r="N162" s="55"/>
      <c r="O162" s="55"/>
      <c r="P162" s="2"/>
    </row>
    <row r="163" spans="1:16" ht="15.75">
      <c r="A163" s="2"/>
      <c r="B163" s="2"/>
      <c r="C163" s="2"/>
      <c r="D163" s="2"/>
      <c r="E163" s="2"/>
      <c r="F163" s="11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>
      <c r="A164" s="2"/>
      <c r="B164" s="2"/>
      <c r="C164" s="2"/>
      <c r="D164" s="2"/>
      <c r="E164" s="2"/>
      <c r="F164" s="11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>
      <c r="A165" s="2"/>
      <c r="B165" s="4"/>
      <c r="C165" s="2"/>
      <c r="D165" s="2"/>
      <c r="E165" s="2"/>
      <c r="F165" s="11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>
      <c r="A166" s="2"/>
      <c r="B166" s="2"/>
      <c r="C166" s="2"/>
      <c r="D166" s="2"/>
      <c r="E166" s="2"/>
      <c r="F166" s="11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>
      <c r="A167" s="2"/>
      <c r="B167" s="2"/>
      <c r="C167" s="2"/>
      <c r="D167" s="2"/>
      <c r="E167" s="2"/>
      <c r="F167" s="11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>
      <c r="A168" s="2"/>
      <c r="B168" s="2"/>
      <c r="C168" s="2"/>
      <c r="D168" s="2"/>
      <c r="E168" s="2"/>
      <c r="F168" s="11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>
      <c r="A169" s="2"/>
      <c r="B169" s="2"/>
      <c r="C169" s="2"/>
      <c r="D169" s="2"/>
      <c r="E169" s="2"/>
      <c r="F169" s="11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8.75">
      <c r="A170" s="36"/>
      <c r="B170" s="1"/>
      <c r="C170" s="1"/>
      <c r="D170" s="1"/>
      <c r="E170" s="1"/>
      <c r="F170" s="10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8.75">
      <c r="A171" s="36"/>
      <c r="B171" s="1"/>
      <c r="C171" s="1"/>
      <c r="D171" s="1"/>
      <c r="E171" s="1"/>
      <c r="F171" s="10"/>
      <c r="G171" s="1"/>
      <c r="H171" s="1"/>
      <c r="I171" s="1"/>
      <c r="J171" s="1"/>
      <c r="K171" s="1"/>
      <c r="L171" s="1"/>
      <c r="M171" s="1"/>
      <c r="N171" s="1"/>
      <c r="O171" s="1"/>
      <c r="P171" s="1"/>
    </row>
  </sheetData>
  <sheetProtection password="C7A9" sheet="1" formatCells="0" formatColumns="0" formatRows="0" insertColumns="0" insertRows="0" insertHyperlinks="0" deleteColumns="0" deleteRows="0" sort="0" autoFilter="0" pivotTables="0"/>
  <mergeCells count="4">
    <mergeCell ref="A3:R3"/>
    <mergeCell ref="A2:R2"/>
    <mergeCell ref="A1:R1"/>
    <mergeCell ref="A4:R4"/>
  </mergeCells>
  <printOptions/>
  <pageMargins left="0.2362204724409449" right="0.2362204724409449" top="0.7480314960629921" bottom="0.7480314960629921" header="0.31496062992125984" footer="0.31496062992125984"/>
  <pageSetup blackAndWhite="1" fitToHeight="0" horizontalDpi="600" verticalDpi="600" orientation="landscape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69"/>
  <sheetViews>
    <sheetView tabSelected="1" zoomScale="60" zoomScaleNormal="60" zoomScaleSheetLayoutView="80" zoomScalePageLayoutView="0" workbookViewId="0" topLeftCell="A1">
      <pane xSplit="2" ySplit="5" topLeftCell="C8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9" defaultRowHeight="12.75"/>
  <cols>
    <col min="1" max="1" width="9.83203125" style="37" customWidth="1"/>
    <col min="2" max="2" width="60.83203125" style="0" customWidth="1"/>
    <col min="3" max="3" width="36.83203125" style="0" customWidth="1"/>
    <col min="4" max="4" width="18.83203125" style="0" customWidth="1"/>
    <col min="5" max="5" width="23.83203125" style="0" customWidth="1"/>
    <col min="6" max="6" width="25.66015625" style="7" customWidth="1"/>
    <col min="7" max="7" width="30.16015625" style="0" customWidth="1"/>
    <col min="8" max="8" width="23.16015625" style="0" customWidth="1"/>
    <col min="9" max="9" width="15.83203125" style="0" customWidth="1"/>
    <col min="10" max="10" width="18.83203125" style="6" customWidth="1"/>
    <col min="11" max="11" width="19.83203125" style="0" customWidth="1"/>
    <col min="12" max="12" width="22.83203125" style="0" customWidth="1"/>
    <col min="13" max="13" width="17.66015625" style="0" customWidth="1"/>
    <col min="14" max="14" width="19.16015625" style="0" customWidth="1"/>
    <col min="15" max="15" width="20.83203125" style="0" customWidth="1"/>
    <col min="16" max="16" width="18" style="0" customWidth="1"/>
    <col min="17" max="17" width="19.83203125" style="0" customWidth="1"/>
    <col min="18" max="18" width="23.83203125" style="0" customWidth="1"/>
    <col min="19" max="19" width="9.33203125" style="0" bestFit="1" customWidth="1"/>
    <col min="20" max="22" width="9" style="0" customWidth="1"/>
    <col min="23" max="173" width="0" style="0" hidden="1" customWidth="1"/>
  </cols>
  <sheetData>
    <row r="1" spans="1:18" ht="39.75" customHeight="1">
      <c r="A1" s="445" t="s">
        <v>494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7"/>
    </row>
    <row r="2" spans="1:18" ht="49.5" customHeight="1">
      <c r="A2" s="448" t="s">
        <v>560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50"/>
    </row>
    <row r="3" spans="1:18" ht="39.75" customHeight="1">
      <c r="A3" s="451" t="s">
        <v>559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3"/>
    </row>
    <row r="4" spans="1:18" ht="39.75" customHeight="1" thickBot="1">
      <c r="A4" s="451" t="s">
        <v>286</v>
      </c>
      <c r="B4" s="454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4"/>
      <c r="P4" s="452"/>
      <c r="Q4" s="452"/>
      <c r="R4" s="453"/>
    </row>
    <row r="5" spans="1:18" ht="150" customHeight="1" thickBot="1">
      <c r="A5" s="121" t="s">
        <v>283</v>
      </c>
      <c r="B5" s="384" t="s">
        <v>0</v>
      </c>
      <c r="C5" s="87" t="s">
        <v>1</v>
      </c>
      <c r="D5" s="57" t="s">
        <v>2</v>
      </c>
      <c r="E5" s="57" t="s">
        <v>447</v>
      </c>
      <c r="F5" s="57" t="s">
        <v>271</v>
      </c>
      <c r="G5" s="58" t="s">
        <v>276</v>
      </c>
      <c r="H5" s="57" t="s">
        <v>3</v>
      </c>
      <c r="I5" s="57" t="s">
        <v>4</v>
      </c>
      <c r="J5" s="57" t="s">
        <v>5</v>
      </c>
      <c r="K5" s="57" t="s">
        <v>20</v>
      </c>
      <c r="L5" s="57" t="s">
        <v>6</v>
      </c>
      <c r="M5" s="57" t="s">
        <v>272</v>
      </c>
      <c r="N5" s="75" t="s">
        <v>277</v>
      </c>
      <c r="O5" s="100" t="s">
        <v>7</v>
      </c>
      <c r="P5" s="87" t="s">
        <v>556</v>
      </c>
      <c r="Q5" s="57" t="s">
        <v>446</v>
      </c>
      <c r="R5" s="57" t="s">
        <v>285</v>
      </c>
    </row>
    <row r="6" spans="1:18" ht="45" customHeight="1" thickBot="1">
      <c r="A6" s="119"/>
      <c r="B6" s="138" t="s">
        <v>427</v>
      </c>
      <c r="C6" s="88"/>
      <c r="D6" s="63"/>
      <c r="E6" s="63"/>
      <c r="F6" s="63"/>
      <c r="G6" s="63"/>
      <c r="H6" s="63"/>
      <c r="I6" s="63"/>
      <c r="J6" s="63"/>
      <c r="K6" s="63"/>
      <c r="L6" s="63"/>
      <c r="M6" s="63"/>
      <c r="N6" s="76"/>
      <c r="O6" s="101"/>
      <c r="P6" s="88"/>
      <c r="Q6" s="63"/>
      <c r="R6" s="64"/>
    </row>
    <row r="7" spans="1:18" ht="45" customHeight="1">
      <c r="A7" s="120">
        <v>1</v>
      </c>
      <c r="B7" s="139" t="s">
        <v>412</v>
      </c>
      <c r="C7" s="161" t="s">
        <v>530</v>
      </c>
      <c r="D7" s="59">
        <v>2</v>
      </c>
      <c r="E7" s="59">
        <v>20</v>
      </c>
      <c r="F7" s="418">
        <v>47.5</v>
      </c>
      <c r="G7" s="419">
        <f>F7*$U$18</f>
        <v>10.925</v>
      </c>
      <c r="H7" s="59">
        <v>1</v>
      </c>
      <c r="I7" s="59">
        <v>1</v>
      </c>
      <c r="J7" s="59">
        <v>2</v>
      </c>
      <c r="K7" s="57">
        <f>I7+J7</f>
        <v>3</v>
      </c>
      <c r="L7" s="61">
        <f>K7*10/E7</f>
        <v>1.5</v>
      </c>
      <c r="M7" s="61">
        <f>O7/F7</f>
        <v>0.29473684210526313</v>
      </c>
      <c r="N7" s="77">
        <f>L7*$T$18</f>
        <v>1.25</v>
      </c>
      <c r="O7" s="102">
        <f>ROUND(N7*G7,0)</f>
        <v>14</v>
      </c>
      <c r="P7" s="89">
        <f>ROUND(IF(O7&lt;$T$10,"0",O7*30/100),0)</f>
        <v>4</v>
      </c>
      <c r="Q7" s="59"/>
      <c r="R7" s="59">
        <f>ROUND(IF(Q7&lt;P7,Q7,P7),0)</f>
        <v>0</v>
      </c>
    </row>
    <row r="8" spans="1:18" ht="45" customHeight="1" thickBot="1">
      <c r="A8" s="121">
        <v>2</v>
      </c>
      <c r="B8" s="140" t="s">
        <v>425</v>
      </c>
      <c r="C8" s="137">
        <v>44017</v>
      </c>
      <c r="D8" s="58">
        <v>1</v>
      </c>
      <c r="E8" s="58">
        <v>15.7</v>
      </c>
      <c r="F8" s="420">
        <v>38.188</v>
      </c>
      <c r="G8" s="421">
        <f>F8*$U$18</f>
        <v>8.783240000000001</v>
      </c>
      <c r="H8" s="57">
        <v>3</v>
      </c>
      <c r="I8" s="57">
        <v>3</v>
      </c>
      <c r="J8" s="57">
        <v>4</v>
      </c>
      <c r="K8" s="57">
        <f>I8+J8</f>
        <v>7</v>
      </c>
      <c r="L8" s="72">
        <f>K8*10/E8</f>
        <v>4.45859872611465</v>
      </c>
      <c r="M8" s="72">
        <f>O8/F8</f>
        <v>0.8641458049649103</v>
      </c>
      <c r="N8" s="78">
        <f>L8*$T$18</f>
        <v>3.715498938428875</v>
      </c>
      <c r="O8" s="102">
        <f>ROUND(N8*G8,0)</f>
        <v>33</v>
      </c>
      <c r="P8" s="89" t="s">
        <v>511</v>
      </c>
      <c r="Q8" s="57"/>
      <c r="R8" s="59" t="s">
        <v>511</v>
      </c>
    </row>
    <row r="9" spans="1:18" ht="45" customHeight="1" thickBot="1">
      <c r="A9" s="122"/>
      <c r="B9" s="141" t="s">
        <v>89</v>
      </c>
      <c r="C9" s="90"/>
      <c r="D9" s="73">
        <f aca="true" t="shared" si="0" ref="D9:K9">SUM(D7:D8)</f>
        <v>3</v>
      </c>
      <c r="E9" s="438">
        <f t="shared" si="0"/>
        <v>35.7</v>
      </c>
      <c r="F9" s="422">
        <f t="shared" si="0"/>
        <v>85.688</v>
      </c>
      <c r="G9" s="422">
        <f t="shared" si="0"/>
        <v>19.708240000000004</v>
      </c>
      <c r="H9" s="73">
        <f t="shared" si="0"/>
        <v>4</v>
      </c>
      <c r="I9" s="73">
        <f t="shared" si="0"/>
        <v>4</v>
      </c>
      <c r="J9" s="73">
        <f t="shared" si="0"/>
        <v>6</v>
      </c>
      <c r="K9" s="73">
        <f t="shared" si="0"/>
        <v>10</v>
      </c>
      <c r="L9" s="73">
        <f>K9*10/E9</f>
        <v>2.8011204481792715</v>
      </c>
      <c r="M9" s="73">
        <f>O9/F9</f>
        <v>0.5485015404724115</v>
      </c>
      <c r="N9" s="79">
        <f>AVERAGE(N7:N8)</f>
        <v>2.482749469214437</v>
      </c>
      <c r="O9" s="104">
        <f>SUM(O7:O8)</f>
        <v>47</v>
      </c>
      <c r="P9" s="90">
        <f>SUM(P7:P8)</f>
        <v>4</v>
      </c>
      <c r="Q9" s="73">
        <f>SUM(Q7:Q8)</f>
        <v>0</v>
      </c>
      <c r="R9" s="74">
        <f>SUM(R7:R8)</f>
        <v>0</v>
      </c>
    </row>
    <row r="10" spans="1:21" ht="45" customHeight="1" thickBot="1">
      <c r="A10" s="123"/>
      <c r="B10" s="138" t="s">
        <v>426</v>
      </c>
      <c r="C10" s="91"/>
      <c r="D10" s="68"/>
      <c r="E10" s="68"/>
      <c r="F10" s="423"/>
      <c r="G10" s="423"/>
      <c r="H10" s="68"/>
      <c r="I10" s="68"/>
      <c r="J10" s="68"/>
      <c r="K10" s="68"/>
      <c r="L10" s="68"/>
      <c r="M10" s="68"/>
      <c r="N10" s="80"/>
      <c r="O10" s="105"/>
      <c r="P10" s="91"/>
      <c r="Q10" s="68"/>
      <c r="R10" s="69"/>
      <c r="T10" s="16"/>
      <c r="U10" s="9"/>
    </row>
    <row r="11" spans="1:18" s="7" customFormat="1" ht="45" customHeight="1">
      <c r="A11" s="124">
        <v>3</v>
      </c>
      <c r="B11" s="139" t="s">
        <v>338</v>
      </c>
      <c r="C11" s="161" t="s">
        <v>537</v>
      </c>
      <c r="D11" s="66">
        <v>7</v>
      </c>
      <c r="E11" s="66">
        <v>70</v>
      </c>
      <c r="F11" s="419">
        <v>648.017</v>
      </c>
      <c r="G11" s="419">
        <f>F11*$U$18</f>
        <v>149.04391</v>
      </c>
      <c r="H11" s="66">
        <v>4</v>
      </c>
      <c r="I11" s="66">
        <v>3</v>
      </c>
      <c r="J11" s="66">
        <v>5</v>
      </c>
      <c r="K11" s="66">
        <f aca="true" t="shared" si="1" ref="K11:K45">I11+J11</f>
        <v>8</v>
      </c>
      <c r="L11" s="60">
        <f aca="true" t="shared" si="2" ref="L11:L35">K11*10/E11</f>
        <v>1.1428571428571428</v>
      </c>
      <c r="M11" s="60">
        <f aca="true" t="shared" si="3" ref="M11:M35">O11/F11</f>
        <v>0.21913005368686314</v>
      </c>
      <c r="N11" s="81">
        <f aca="true" t="shared" si="4" ref="N11:N16">L11*$T$18</f>
        <v>0.9523809523809523</v>
      </c>
      <c r="O11" s="106">
        <f>ROUND(N11*G11,0)</f>
        <v>142</v>
      </c>
      <c r="P11" s="89">
        <f>ROUND(IF(O11&lt;$T$10,"0",O11*30/100),0)</f>
        <v>43</v>
      </c>
      <c r="Q11" s="66"/>
      <c r="R11" s="67">
        <f>ROUND(IF(Q11&lt;P11,Q11,P11),0)</f>
        <v>0</v>
      </c>
    </row>
    <row r="12" spans="1:18" s="7" customFormat="1" ht="45" customHeight="1">
      <c r="A12" s="125">
        <v>4</v>
      </c>
      <c r="B12" s="142" t="s">
        <v>471</v>
      </c>
      <c r="C12" s="134" t="s">
        <v>538</v>
      </c>
      <c r="D12" s="18">
        <v>5</v>
      </c>
      <c r="E12" s="18">
        <v>50</v>
      </c>
      <c r="F12" s="417">
        <v>566</v>
      </c>
      <c r="G12" s="417">
        <f>F12*$U$18</f>
        <v>130.18</v>
      </c>
      <c r="H12" s="18">
        <v>3</v>
      </c>
      <c r="I12" s="18">
        <v>3</v>
      </c>
      <c r="J12" s="18">
        <v>5</v>
      </c>
      <c r="K12" s="18">
        <f t="shared" si="1"/>
        <v>8</v>
      </c>
      <c r="L12" s="19">
        <f t="shared" si="2"/>
        <v>1.6</v>
      </c>
      <c r="M12" s="19">
        <f t="shared" si="3"/>
        <v>0.30742049469964666</v>
      </c>
      <c r="N12" s="82">
        <f t="shared" si="4"/>
        <v>1.3333333333333335</v>
      </c>
      <c r="O12" s="106">
        <f aca="true" t="shared" si="5" ref="O12:O45">ROUND(N12*G12,0)</f>
        <v>174</v>
      </c>
      <c r="P12" s="89">
        <f aca="true" t="shared" si="6" ref="P12:P42">ROUND(IF(O12&lt;$T$10,"0",O12*30/100),0)</f>
        <v>52</v>
      </c>
      <c r="Q12" s="18"/>
      <c r="R12" s="67">
        <f aca="true" t="shared" si="7" ref="R12:R42">ROUND(IF(Q12&lt;P12,Q12,P12),0)</f>
        <v>0</v>
      </c>
    </row>
    <row r="13" spans="1:18" s="7" customFormat="1" ht="45" customHeight="1">
      <c r="A13" s="124">
        <v>5</v>
      </c>
      <c r="B13" s="142" t="s">
        <v>491</v>
      </c>
      <c r="C13" s="134" t="s">
        <v>552</v>
      </c>
      <c r="D13" s="18">
        <v>2</v>
      </c>
      <c r="E13" s="18">
        <v>20</v>
      </c>
      <c r="F13" s="417">
        <v>144</v>
      </c>
      <c r="G13" s="417">
        <f>F13*$U$18</f>
        <v>33.120000000000005</v>
      </c>
      <c r="H13" s="18">
        <v>0</v>
      </c>
      <c r="I13" s="18">
        <v>0</v>
      </c>
      <c r="J13" s="18">
        <v>4</v>
      </c>
      <c r="K13" s="18">
        <f t="shared" si="1"/>
        <v>4</v>
      </c>
      <c r="L13" s="19">
        <f t="shared" si="2"/>
        <v>2</v>
      </c>
      <c r="M13" s="19">
        <f t="shared" si="3"/>
        <v>0.3819444444444444</v>
      </c>
      <c r="N13" s="82">
        <f t="shared" si="4"/>
        <v>1.6666666666666667</v>
      </c>
      <c r="O13" s="106">
        <f t="shared" si="5"/>
        <v>55</v>
      </c>
      <c r="P13" s="89">
        <f t="shared" si="6"/>
        <v>17</v>
      </c>
      <c r="Q13" s="18"/>
      <c r="R13" s="67">
        <f t="shared" si="7"/>
        <v>0</v>
      </c>
    </row>
    <row r="14" spans="1:18" s="7" customFormat="1" ht="45" customHeight="1">
      <c r="A14" s="125">
        <v>6</v>
      </c>
      <c r="B14" s="142" t="s">
        <v>472</v>
      </c>
      <c r="C14" s="416" t="s">
        <v>530</v>
      </c>
      <c r="D14" s="18">
        <v>2</v>
      </c>
      <c r="E14" s="18">
        <v>20.3</v>
      </c>
      <c r="F14" s="417">
        <v>40</v>
      </c>
      <c r="G14" s="417">
        <f>F14*$U$18</f>
        <v>9.200000000000001</v>
      </c>
      <c r="H14" s="18">
        <v>3</v>
      </c>
      <c r="I14" s="18">
        <v>3</v>
      </c>
      <c r="J14" s="18">
        <v>0</v>
      </c>
      <c r="K14" s="18">
        <f t="shared" si="1"/>
        <v>3</v>
      </c>
      <c r="L14" s="19">
        <f t="shared" si="2"/>
        <v>1.477832512315271</v>
      </c>
      <c r="M14" s="19">
        <f t="shared" si="3"/>
        <v>0.275</v>
      </c>
      <c r="N14" s="82">
        <f t="shared" si="4"/>
        <v>1.2315270935960592</v>
      </c>
      <c r="O14" s="106">
        <f t="shared" si="5"/>
        <v>11</v>
      </c>
      <c r="P14" s="89">
        <f t="shared" si="6"/>
        <v>3</v>
      </c>
      <c r="Q14" s="443"/>
      <c r="R14" s="444">
        <f t="shared" si="7"/>
        <v>0</v>
      </c>
    </row>
    <row r="15" spans="1:18" s="7" customFormat="1" ht="45" customHeight="1">
      <c r="A15" s="124">
        <v>7</v>
      </c>
      <c r="B15" s="142" t="s">
        <v>473</v>
      </c>
      <c r="C15" s="416" t="s">
        <v>557</v>
      </c>
      <c r="D15" s="18">
        <v>2</v>
      </c>
      <c r="E15" s="18">
        <v>25.6</v>
      </c>
      <c r="F15" s="417">
        <v>85</v>
      </c>
      <c r="G15" s="417">
        <f aca="true" t="shared" si="8" ref="G15:G45">F15*$U$18</f>
        <v>19.55</v>
      </c>
      <c r="H15" s="18">
        <v>3</v>
      </c>
      <c r="I15" s="18">
        <v>2</v>
      </c>
      <c r="J15" s="18">
        <v>0</v>
      </c>
      <c r="K15" s="18">
        <f t="shared" si="1"/>
        <v>2</v>
      </c>
      <c r="L15" s="19">
        <f t="shared" si="2"/>
        <v>0.78125</v>
      </c>
      <c r="M15" s="19">
        <f t="shared" si="3"/>
        <v>0.15294117647058825</v>
      </c>
      <c r="N15" s="82">
        <f t="shared" si="4"/>
        <v>0.6510416666666667</v>
      </c>
      <c r="O15" s="106">
        <f t="shared" si="5"/>
        <v>13</v>
      </c>
      <c r="P15" s="89">
        <f t="shared" si="6"/>
        <v>4</v>
      </c>
      <c r="Q15" s="443"/>
      <c r="R15" s="444">
        <f t="shared" si="7"/>
        <v>0</v>
      </c>
    </row>
    <row r="16" spans="1:18" s="7" customFormat="1" ht="45" customHeight="1">
      <c r="A16" s="125">
        <v>8</v>
      </c>
      <c r="B16" s="142" t="s">
        <v>474</v>
      </c>
      <c r="C16" s="416" t="s">
        <v>558</v>
      </c>
      <c r="D16" s="18">
        <v>2</v>
      </c>
      <c r="E16" s="18">
        <v>21.6</v>
      </c>
      <c r="F16" s="417">
        <v>75.445</v>
      </c>
      <c r="G16" s="417">
        <f t="shared" si="8"/>
        <v>17.352349999999998</v>
      </c>
      <c r="H16" s="18">
        <v>4</v>
      </c>
      <c r="I16" s="18">
        <v>2</v>
      </c>
      <c r="J16" s="18">
        <v>0</v>
      </c>
      <c r="K16" s="18">
        <f t="shared" si="1"/>
        <v>2</v>
      </c>
      <c r="L16" s="19">
        <f t="shared" si="2"/>
        <v>0.9259259259259258</v>
      </c>
      <c r="M16" s="19">
        <f t="shared" si="3"/>
        <v>0.1723109550003314</v>
      </c>
      <c r="N16" s="82">
        <f t="shared" si="4"/>
        <v>0.7716049382716049</v>
      </c>
      <c r="O16" s="106">
        <f t="shared" si="5"/>
        <v>13</v>
      </c>
      <c r="P16" s="89">
        <f t="shared" si="6"/>
        <v>4</v>
      </c>
      <c r="Q16" s="443"/>
      <c r="R16" s="444">
        <f t="shared" si="7"/>
        <v>0</v>
      </c>
    </row>
    <row r="17" spans="1:18" s="7" customFormat="1" ht="45" customHeight="1">
      <c r="A17" s="124">
        <v>9</v>
      </c>
      <c r="B17" s="142" t="s">
        <v>334</v>
      </c>
      <c r="C17" s="130" t="s">
        <v>535</v>
      </c>
      <c r="D17" s="18">
        <v>2</v>
      </c>
      <c r="E17" s="18">
        <v>25.1</v>
      </c>
      <c r="F17" s="417">
        <v>136</v>
      </c>
      <c r="G17" s="417">
        <f t="shared" si="8"/>
        <v>31.28</v>
      </c>
      <c r="H17" s="18">
        <v>5</v>
      </c>
      <c r="I17" s="18">
        <v>5</v>
      </c>
      <c r="J17" s="18">
        <v>8</v>
      </c>
      <c r="K17" s="18">
        <f t="shared" si="1"/>
        <v>13</v>
      </c>
      <c r="L17" s="19">
        <f t="shared" si="2"/>
        <v>5.179282868525896</v>
      </c>
      <c r="M17" s="19">
        <f t="shared" si="3"/>
        <v>0.9926470588235294</v>
      </c>
      <c r="N17" s="82">
        <f aca="true" t="shared" si="9" ref="N17:N28">L17*$T$18</f>
        <v>4.316069057104913</v>
      </c>
      <c r="O17" s="106">
        <f t="shared" si="5"/>
        <v>135</v>
      </c>
      <c r="P17" s="89">
        <f t="shared" si="6"/>
        <v>41</v>
      </c>
      <c r="Q17" s="18"/>
      <c r="R17" s="67">
        <f t="shared" si="7"/>
        <v>0</v>
      </c>
    </row>
    <row r="18" spans="1:21" s="7" customFormat="1" ht="45" customHeight="1">
      <c r="A18" s="125">
        <v>10</v>
      </c>
      <c r="B18" s="142" t="s">
        <v>490</v>
      </c>
      <c r="C18" s="133">
        <v>44034</v>
      </c>
      <c r="D18" s="18">
        <v>1</v>
      </c>
      <c r="E18" s="18">
        <v>14.9</v>
      </c>
      <c r="F18" s="417">
        <v>113</v>
      </c>
      <c r="G18" s="417">
        <f t="shared" si="8"/>
        <v>25.990000000000002</v>
      </c>
      <c r="H18" s="18">
        <v>7</v>
      </c>
      <c r="I18" s="18">
        <v>7</v>
      </c>
      <c r="J18" s="18">
        <v>0</v>
      </c>
      <c r="K18" s="18">
        <f t="shared" si="1"/>
        <v>7</v>
      </c>
      <c r="L18" s="19">
        <f t="shared" si="2"/>
        <v>4.697986577181208</v>
      </c>
      <c r="M18" s="19">
        <f t="shared" si="3"/>
        <v>0.9026548672566371</v>
      </c>
      <c r="N18" s="82">
        <f t="shared" si="9"/>
        <v>3.9149888143176734</v>
      </c>
      <c r="O18" s="106">
        <f t="shared" si="5"/>
        <v>102</v>
      </c>
      <c r="P18" s="89">
        <f t="shared" si="6"/>
        <v>31</v>
      </c>
      <c r="Q18" s="18"/>
      <c r="R18" s="67">
        <f t="shared" si="7"/>
        <v>0</v>
      </c>
      <c r="T18" s="318">
        <f>500/600</f>
        <v>0.8333333333333334</v>
      </c>
      <c r="U18" s="38">
        <v>0.23</v>
      </c>
    </row>
    <row r="19" spans="1:20" s="7" customFormat="1" ht="45" customHeight="1">
      <c r="A19" s="124">
        <v>11</v>
      </c>
      <c r="B19" s="143" t="s">
        <v>370</v>
      </c>
      <c r="C19" s="133" t="s">
        <v>541</v>
      </c>
      <c r="D19" s="18">
        <v>2</v>
      </c>
      <c r="E19" s="18">
        <v>33.5</v>
      </c>
      <c r="F19" s="417">
        <v>205.097</v>
      </c>
      <c r="G19" s="417">
        <f t="shared" si="8"/>
        <v>47.17231</v>
      </c>
      <c r="H19" s="18">
        <v>8</v>
      </c>
      <c r="I19" s="18">
        <v>8</v>
      </c>
      <c r="J19" s="18">
        <v>7</v>
      </c>
      <c r="K19" s="18">
        <f t="shared" si="1"/>
        <v>15</v>
      </c>
      <c r="L19" s="19">
        <f t="shared" si="2"/>
        <v>4.477611940298507</v>
      </c>
      <c r="M19" s="19">
        <f t="shared" si="3"/>
        <v>0.8581305431088704</v>
      </c>
      <c r="N19" s="82">
        <f t="shared" si="9"/>
        <v>3.731343283582089</v>
      </c>
      <c r="O19" s="106">
        <f t="shared" si="5"/>
        <v>176</v>
      </c>
      <c r="P19" s="89">
        <f t="shared" si="6"/>
        <v>53</v>
      </c>
      <c r="Q19" s="18"/>
      <c r="R19" s="67">
        <f t="shared" si="7"/>
        <v>0</v>
      </c>
      <c r="T19" s="14"/>
    </row>
    <row r="20" spans="1:18" s="7" customFormat="1" ht="45" customHeight="1">
      <c r="A20" s="125">
        <v>12</v>
      </c>
      <c r="B20" s="143" t="s">
        <v>332</v>
      </c>
      <c r="C20" s="130" t="s">
        <v>505</v>
      </c>
      <c r="D20" s="18">
        <v>3</v>
      </c>
      <c r="E20" s="18">
        <v>61</v>
      </c>
      <c r="F20" s="417">
        <v>201.063</v>
      </c>
      <c r="G20" s="417">
        <f t="shared" si="8"/>
        <v>46.24449</v>
      </c>
      <c r="H20" s="18">
        <v>13</v>
      </c>
      <c r="I20" s="18">
        <v>13</v>
      </c>
      <c r="J20" s="18">
        <v>0</v>
      </c>
      <c r="K20" s="18">
        <f t="shared" si="1"/>
        <v>13</v>
      </c>
      <c r="L20" s="19">
        <f t="shared" si="2"/>
        <v>2.1311475409836067</v>
      </c>
      <c r="M20" s="19">
        <f t="shared" si="3"/>
        <v>0.40783237094840924</v>
      </c>
      <c r="N20" s="82">
        <f t="shared" si="9"/>
        <v>1.7759562841530057</v>
      </c>
      <c r="O20" s="106">
        <f t="shared" si="5"/>
        <v>82</v>
      </c>
      <c r="P20" s="89">
        <f t="shared" si="6"/>
        <v>25</v>
      </c>
      <c r="Q20" s="18"/>
      <c r="R20" s="67">
        <f t="shared" si="7"/>
        <v>0</v>
      </c>
    </row>
    <row r="21" spans="1:18" s="7" customFormat="1" ht="45" customHeight="1">
      <c r="A21" s="124">
        <v>13</v>
      </c>
      <c r="B21" s="142" t="s">
        <v>470</v>
      </c>
      <c r="C21" s="132" t="s">
        <v>369</v>
      </c>
      <c r="D21" s="18"/>
      <c r="E21" s="18"/>
      <c r="F21" s="417">
        <v>116.6</v>
      </c>
      <c r="G21" s="417">
        <f t="shared" si="8"/>
        <v>26.818</v>
      </c>
      <c r="H21" s="18"/>
      <c r="I21" s="18"/>
      <c r="J21" s="18"/>
      <c r="K21" s="18"/>
      <c r="L21" s="19"/>
      <c r="M21" s="19"/>
      <c r="N21" s="82"/>
      <c r="O21" s="106">
        <f t="shared" si="5"/>
        <v>0</v>
      </c>
      <c r="P21" s="89">
        <f t="shared" si="6"/>
        <v>0</v>
      </c>
      <c r="Q21" s="18"/>
      <c r="R21" s="67">
        <f t="shared" si="7"/>
        <v>0</v>
      </c>
    </row>
    <row r="22" spans="1:18" s="7" customFormat="1" ht="45" customHeight="1">
      <c r="A22" s="125">
        <v>14</v>
      </c>
      <c r="B22" s="143" t="s">
        <v>469</v>
      </c>
      <c r="C22" s="133">
        <v>44037</v>
      </c>
      <c r="D22" s="18">
        <v>1</v>
      </c>
      <c r="E22" s="18">
        <v>13</v>
      </c>
      <c r="F22" s="417">
        <v>53.867</v>
      </c>
      <c r="G22" s="417">
        <f t="shared" si="8"/>
        <v>12.38941</v>
      </c>
      <c r="H22" s="18">
        <v>5</v>
      </c>
      <c r="I22" s="18">
        <v>5</v>
      </c>
      <c r="J22" s="18">
        <v>2</v>
      </c>
      <c r="K22" s="18">
        <f t="shared" si="1"/>
        <v>7</v>
      </c>
      <c r="L22" s="19">
        <f t="shared" si="2"/>
        <v>5.384615384615385</v>
      </c>
      <c r="M22" s="19">
        <f t="shared" si="3"/>
        <v>1.0395975272430245</v>
      </c>
      <c r="N22" s="82">
        <f t="shared" si="9"/>
        <v>4.487179487179488</v>
      </c>
      <c r="O22" s="106">
        <f t="shared" si="5"/>
        <v>56</v>
      </c>
      <c r="P22" s="89">
        <f t="shared" si="6"/>
        <v>17</v>
      </c>
      <c r="Q22" s="18"/>
      <c r="R22" s="67">
        <f t="shared" si="7"/>
        <v>0</v>
      </c>
    </row>
    <row r="23" spans="1:18" s="7" customFormat="1" ht="45" customHeight="1">
      <c r="A23" s="124">
        <v>15</v>
      </c>
      <c r="B23" s="143" t="s">
        <v>468</v>
      </c>
      <c r="C23" s="133">
        <v>44039</v>
      </c>
      <c r="D23" s="18">
        <v>1</v>
      </c>
      <c r="E23" s="18">
        <v>13.2</v>
      </c>
      <c r="F23" s="417">
        <v>100.78</v>
      </c>
      <c r="G23" s="417">
        <f t="shared" si="8"/>
        <v>23.1794</v>
      </c>
      <c r="H23" s="18">
        <v>3</v>
      </c>
      <c r="I23" s="18">
        <v>3</v>
      </c>
      <c r="J23" s="18">
        <v>4</v>
      </c>
      <c r="K23" s="18">
        <f t="shared" si="1"/>
        <v>7</v>
      </c>
      <c r="L23" s="19">
        <f t="shared" si="2"/>
        <v>5.303030303030304</v>
      </c>
      <c r="M23" s="19">
        <f t="shared" si="3"/>
        <v>1.0121055765032745</v>
      </c>
      <c r="N23" s="82">
        <f t="shared" si="9"/>
        <v>4.41919191919192</v>
      </c>
      <c r="O23" s="106">
        <f t="shared" si="5"/>
        <v>102</v>
      </c>
      <c r="P23" s="89">
        <f t="shared" si="6"/>
        <v>31</v>
      </c>
      <c r="Q23" s="18"/>
      <c r="R23" s="67">
        <f t="shared" si="7"/>
        <v>0</v>
      </c>
    </row>
    <row r="24" spans="1:18" s="7" customFormat="1" ht="45" customHeight="1">
      <c r="A24" s="125">
        <v>16</v>
      </c>
      <c r="B24" s="144" t="s">
        <v>331</v>
      </c>
      <c r="C24" s="133" t="s">
        <v>549</v>
      </c>
      <c r="D24" s="18">
        <v>3</v>
      </c>
      <c r="E24" s="18">
        <v>38</v>
      </c>
      <c r="F24" s="424">
        <v>173.413</v>
      </c>
      <c r="G24" s="417">
        <f t="shared" si="8"/>
        <v>39.88499</v>
      </c>
      <c r="H24" s="17">
        <v>6</v>
      </c>
      <c r="I24" s="17">
        <v>6</v>
      </c>
      <c r="J24" s="17">
        <v>6</v>
      </c>
      <c r="K24" s="18">
        <f t="shared" si="1"/>
        <v>12</v>
      </c>
      <c r="L24" s="22">
        <f t="shared" si="2"/>
        <v>3.1578947368421053</v>
      </c>
      <c r="M24" s="19">
        <f t="shared" si="3"/>
        <v>0.6054909378189639</v>
      </c>
      <c r="N24" s="83">
        <f t="shared" si="9"/>
        <v>2.6315789473684212</v>
      </c>
      <c r="O24" s="106">
        <f t="shared" si="5"/>
        <v>105</v>
      </c>
      <c r="P24" s="89">
        <f t="shared" si="6"/>
        <v>32</v>
      </c>
      <c r="Q24" s="17"/>
      <c r="R24" s="67">
        <f t="shared" si="7"/>
        <v>0</v>
      </c>
    </row>
    <row r="25" spans="1:18" s="7" customFormat="1" ht="45" customHeight="1">
      <c r="A25" s="124">
        <v>17</v>
      </c>
      <c r="B25" s="143" t="s">
        <v>475</v>
      </c>
      <c r="C25" s="133">
        <v>44033</v>
      </c>
      <c r="D25" s="18">
        <v>1</v>
      </c>
      <c r="E25" s="18">
        <v>14.7</v>
      </c>
      <c r="F25" s="417">
        <v>117.698</v>
      </c>
      <c r="G25" s="417">
        <f t="shared" si="8"/>
        <v>27.07054</v>
      </c>
      <c r="H25" s="18">
        <v>5</v>
      </c>
      <c r="I25" s="18">
        <v>4</v>
      </c>
      <c r="J25" s="18">
        <v>3</v>
      </c>
      <c r="K25" s="18">
        <f t="shared" si="1"/>
        <v>7</v>
      </c>
      <c r="L25" s="19">
        <f t="shared" si="2"/>
        <v>4.761904761904762</v>
      </c>
      <c r="M25" s="19">
        <f t="shared" si="3"/>
        <v>0.9091063569474418</v>
      </c>
      <c r="N25" s="82">
        <f t="shared" si="9"/>
        <v>3.9682539682539684</v>
      </c>
      <c r="O25" s="106">
        <f t="shared" si="5"/>
        <v>107</v>
      </c>
      <c r="P25" s="89">
        <f t="shared" si="6"/>
        <v>32</v>
      </c>
      <c r="Q25" s="18"/>
      <c r="R25" s="67">
        <f t="shared" si="7"/>
        <v>0</v>
      </c>
    </row>
    <row r="26" spans="1:18" s="7" customFormat="1" ht="45" customHeight="1">
      <c r="A26" s="125">
        <v>18</v>
      </c>
      <c r="B26" s="143" t="s">
        <v>476</v>
      </c>
      <c r="C26" s="134" t="s">
        <v>545</v>
      </c>
      <c r="D26" s="18">
        <v>3</v>
      </c>
      <c r="E26" s="18">
        <v>36</v>
      </c>
      <c r="F26" s="417">
        <v>282.278</v>
      </c>
      <c r="G26" s="417">
        <f t="shared" si="8"/>
        <v>64.92394</v>
      </c>
      <c r="H26" s="18">
        <v>11</v>
      </c>
      <c r="I26" s="18">
        <v>7</v>
      </c>
      <c r="J26" s="18">
        <v>10</v>
      </c>
      <c r="K26" s="18">
        <f t="shared" si="1"/>
        <v>17</v>
      </c>
      <c r="L26" s="19">
        <f t="shared" si="2"/>
        <v>4.722222222222222</v>
      </c>
      <c r="M26" s="19">
        <f t="shared" si="3"/>
        <v>0.903364768065524</v>
      </c>
      <c r="N26" s="82">
        <f t="shared" si="9"/>
        <v>3.9351851851851856</v>
      </c>
      <c r="O26" s="106">
        <f t="shared" si="5"/>
        <v>255</v>
      </c>
      <c r="P26" s="89">
        <f t="shared" si="6"/>
        <v>77</v>
      </c>
      <c r="Q26" s="18"/>
      <c r="R26" s="67">
        <f t="shared" si="7"/>
        <v>0</v>
      </c>
    </row>
    <row r="27" spans="1:18" s="7" customFormat="1" ht="45" customHeight="1">
      <c r="A27" s="124">
        <v>19</v>
      </c>
      <c r="B27" s="145" t="s">
        <v>328</v>
      </c>
      <c r="C27" s="132" t="s">
        <v>369</v>
      </c>
      <c r="D27" s="18"/>
      <c r="E27" s="18"/>
      <c r="F27" s="417">
        <v>161.327</v>
      </c>
      <c r="G27" s="417">
        <f t="shared" si="8"/>
        <v>37.10521</v>
      </c>
      <c r="H27" s="18"/>
      <c r="I27" s="18"/>
      <c r="J27" s="18"/>
      <c r="K27" s="18"/>
      <c r="L27" s="19"/>
      <c r="M27" s="19"/>
      <c r="N27" s="82"/>
      <c r="O27" s="106">
        <f t="shared" si="5"/>
        <v>0</v>
      </c>
      <c r="P27" s="89">
        <f t="shared" si="6"/>
        <v>0</v>
      </c>
      <c r="Q27" s="18"/>
      <c r="R27" s="67">
        <f t="shared" si="7"/>
        <v>0</v>
      </c>
    </row>
    <row r="28" spans="1:18" s="7" customFormat="1" ht="57.75" customHeight="1">
      <c r="A28" s="125">
        <v>20</v>
      </c>
      <c r="B28" s="143" t="s">
        <v>477</v>
      </c>
      <c r="C28" s="416" t="s">
        <v>496</v>
      </c>
      <c r="D28" s="18">
        <v>3</v>
      </c>
      <c r="E28" s="18">
        <v>33</v>
      </c>
      <c r="F28" s="417">
        <v>11.59</v>
      </c>
      <c r="G28" s="417">
        <f t="shared" si="8"/>
        <v>2.6657</v>
      </c>
      <c r="H28" s="18">
        <v>8</v>
      </c>
      <c r="I28" s="18">
        <v>7</v>
      </c>
      <c r="J28" s="18">
        <v>17</v>
      </c>
      <c r="K28" s="18">
        <f t="shared" si="1"/>
        <v>24</v>
      </c>
      <c r="L28" s="19">
        <f t="shared" si="2"/>
        <v>7.2727272727272725</v>
      </c>
      <c r="M28" s="19">
        <f t="shared" si="3"/>
        <v>1.380500431406385</v>
      </c>
      <c r="N28" s="82">
        <f t="shared" si="9"/>
        <v>6.0606060606060606</v>
      </c>
      <c r="O28" s="106">
        <f t="shared" si="5"/>
        <v>16</v>
      </c>
      <c r="P28" s="89">
        <f t="shared" si="6"/>
        <v>5</v>
      </c>
      <c r="Q28" s="18"/>
      <c r="R28" s="67">
        <f t="shared" si="7"/>
        <v>0</v>
      </c>
    </row>
    <row r="29" spans="1:18" s="7" customFormat="1" ht="45" customHeight="1">
      <c r="A29" s="124">
        <v>21</v>
      </c>
      <c r="B29" s="143" t="s">
        <v>488</v>
      </c>
      <c r="C29" s="132" t="s">
        <v>369</v>
      </c>
      <c r="D29" s="18"/>
      <c r="E29" s="18"/>
      <c r="F29" s="417">
        <v>103</v>
      </c>
      <c r="G29" s="417">
        <f t="shared" si="8"/>
        <v>23.69</v>
      </c>
      <c r="H29" s="18"/>
      <c r="I29" s="18"/>
      <c r="J29" s="18"/>
      <c r="K29" s="18"/>
      <c r="L29" s="19"/>
      <c r="M29" s="19"/>
      <c r="N29" s="82"/>
      <c r="O29" s="106">
        <f t="shared" si="5"/>
        <v>0</v>
      </c>
      <c r="P29" s="89">
        <f t="shared" si="6"/>
        <v>0</v>
      </c>
      <c r="Q29" s="18"/>
      <c r="R29" s="67">
        <f t="shared" si="7"/>
        <v>0</v>
      </c>
    </row>
    <row r="30" spans="1:18" s="7" customFormat="1" ht="45" customHeight="1">
      <c r="A30" s="125">
        <v>22</v>
      </c>
      <c r="B30" s="143" t="s">
        <v>327</v>
      </c>
      <c r="C30" s="130" t="s">
        <v>509</v>
      </c>
      <c r="D30" s="18">
        <v>3</v>
      </c>
      <c r="E30" s="18">
        <v>30</v>
      </c>
      <c r="F30" s="417">
        <v>240.043</v>
      </c>
      <c r="G30" s="417">
        <f t="shared" si="8"/>
        <v>55.20989</v>
      </c>
      <c r="H30" s="18">
        <v>9</v>
      </c>
      <c r="I30" s="18">
        <v>9</v>
      </c>
      <c r="J30" s="18">
        <v>1</v>
      </c>
      <c r="K30" s="18">
        <f t="shared" si="1"/>
        <v>10</v>
      </c>
      <c r="L30" s="19">
        <f t="shared" si="2"/>
        <v>3.3333333333333335</v>
      </c>
      <c r="M30" s="19">
        <f t="shared" si="3"/>
        <v>0.6373858017105268</v>
      </c>
      <c r="N30" s="82">
        <f aca="true" t="shared" si="10" ref="N30:N35">L30*$T$18</f>
        <v>2.777777777777778</v>
      </c>
      <c r="O30" s="106">
        <f t="shared" si="5"/>
        <v>153</v>
      </c>
      <c r="P30" s="89">
        <f t="shared" si="6"/>
        <v>46</v>
      </c>
      <c r="Q30" s="18"/>
      <c r="R30" s="67">
        <f t="shared" si="7"/>
        <v>0</v>
      </c>
    </row>
    <row r="31" spans="1:18" s="7" customFormat="1" ht="45" customHeight="1">
      <c r="A31" s="124">
        <v>23</v>
      </c>
      <c r="B31" s="143" t="s">
        <v>325</v>
      </c>
      <c r="C31" s="439" t="s">
        <v>505</v>
      </c>
      <c r="D31" s="18">
        <v>3</v>
      </c>
      <c r="E31" s="18">
        <v>32</v>
      </c>
      <c r="F31" s="424">
        <v>148.9</v>
      </c>
      <c r="G31" s="417">
        <f t="shared" si="8"/>
        <v>34.247</v>
      </c>
      <c r="H31" s="18">
        <v>10</v>
      </c>
      <c r="I31" s="17">
        <v>10</v>
      </c>
      <c r="J31" s="17">
        <v>0</v>
      </c>
      <c r="K31" s="18">
        <f t="shared" si="1"/>
        <v>10</v>
      </c>
      <c r="L31" s="19">
        <f t="shared" si="2"/>
        <v>3.125</v>
      </c>
      <c r="M31" s="19">
        <f t="shared" si="3"/>
        <v>0.5977165883143049</v>
      </c>
      <c r="N31" s="83">
        <f t="shared" si="10"/>
        <v>2.604166666666667</v>
      </c>
      <c r="O31" s="106">
        <f t="shared" si="5"/>
        <v>89</v>
      </c>
      <c r="P31" s="89">
        <f t="shared" si="6"/>
        <v>27</v>
      </c>
      <c r="Q31" s="17"/>
      <c r="R31" s="67">
        <f t="shared" si="7"/>
        <v>0</v>
      </c>
    </row>
    <row r="32" spans="1:18" s="7" customFormat="1" ht="45" customHeight="1">
      <c r="A32" s="125">
        <v>24</v>
      </c>
      <c r="B32" s="144" t="s">
        <v>324</v>
      </c>
      <c r="C32" s="131" t="s">
        <v>513</v>
      </c>
      <c r="D32" s="18">
        <v>2</v>
      </c>
      <c r="E32" s="18">
        <v>45</v>
      </c>
      <c r="F32" s="424">
        <v>236.7</v>
      </c>
      <c r="G32" s="417">
        <f t="shared" si="8"/>
        <v>54.441</v>
      </c>
      <c r="H32" s="17">
        <v>4</v>
      </c>
      <c r="I32" s="17">
        <v>4</v>
      </c>
      <c r="J32" s="17">
        <v>2</v>
      </c>
      <c r="K32" s="18">
        <f t="shared" si="1"/>
        <v>6</v>
      </c>
      <c r="L32" s="22">
        <f t="shared" si="2"/>
        <v>1.3333333333333333</v>
      </c>
      <c r="M32" s="19">
        <f t="shared" si="3"/>
        <v>0.2534854245880862</v>
      </c>
      <c r="N32" s="83">
        <f t="shared" si="10"/>
        <v>1.1111111111111112</v>
      </c>
      <c r="O32" s="106">
        <f t="shared" si="5"/>
        <v>60</v>
      </c>
      <c r="P32" s="89">
        <f t="shared" si="6"/>
        <v>18</v>
      </c>
      <c r="Q32" s="17"/>
      <c r="R32" s="67">
        <f t="shared" si="7"/>
        <v>0</v>
      </c>
    </row>
    <row r="33" spans="1:18" s="7" customFormat="1" ht="45" customHeight="1">
      <c r="A33" s="124">
        <v>25</v>
      </c>
      <c r="B33" s="143" t="s">
        <v>323</v>
      </c>
      <c r="C33" s="132" t="s">
        <v>369</v>
      </c>
      <c r="D33" s="18"/>
      <c r="E33" s="18"/>
      <c r="F33" s="417">
        <v>67.361</v>
      </c>
      <c r="G33" s="417">
        <f t="shared" si="8"/>
        <v>15.493030000000001</v>
      </c>
      <c r="H33" s="18"/>
      <c r="I33" s="18"/>
      <c r="J33" s="18"/>
      <c r="K33" s="18"/>
      <c r="L33" s="19"/>
      <c r="M33" s="19"/>
      <c r="N33" s="82"/>
      <c r="O33" s="106">
        <f t="shared" si="5"/>
        <v>0</v>
      </c>
      <c r="P33" s="89">
        <f t="shared" si="6"/>
        <v>0</v>
      </c>
      <c r="Q33" s="18"/>
      <c r="R33" s="67">
        <f t="shared" si="7"/>
        <v>0</v>
      </c>
    </row>
    <row r="34" spans="1:18" s="7" customFormat="1" ht="45" customHeight="1">
      <c r="A34" s="125">
        <v>26</v>
      </c>
      <c r="B34" s="146" t="s">
        <v>322</v>
      </c>
      <c r="C34" s="130" t="s">
        <v>514</v>
      </c>
      <c r="D34" s="18">
        <v>2</v>
      </c>
      <c r="E34" s="18">
        <v>24</v>
      </c>
      <c r="F34" s="417">
        <v>34.42</v>
      </c>
      <c r="G34" s="417">
        <f t="shared" si="8"/>
        <v>7.916600000000001</v>
      </c>
      <c r="H34" s="18">
        <v>4</v>
      </c>
      <c r="I34" s="18">
        <v>4</v>
      </c>
      <c r="J34" s="18">
        <v>6</v>
      </c>
      <c r="K34" s="18">
        <f t="shared" si="1"/>
        <v>10</v>
      </c>
      <c r="L34" s="19">
        <f t="shared" si="2"/>
        <v>4.166666666666667</v>
      </c>
      <c r="M34" s="19">
        <f t="shared" si="3"/>
        <v>0.7844276583381754</v>
      </c>
      <c r="N34" s="82">
        <f t="shared" si="10"/>
        <v>3.4722222222222228</v>
      </c>
      <c r="O34" s="106">
        <f t="shared" si="5"/>
        <v>27</v>
      </c>
      <c r="P34" s="89">
        <f t="shared" si="6"/>
        <v>8</v>
      </c>
      <c r="Q34" s="20"/>
      <c r="R34" s="67">
        <f t="shared" si="7"/>
        <v>0</v>
      </c>
    </row>
    <row r="35" spans="1:18" s="7" customFormat="1" ht="45" customHeight="1">
      <c r="A35" s="124">
        <v>27</v>
      </c>
      <c r="B35" s="146" t="s">
        <v>346</v>
      </c>
      <c r="C35" s="130" t="s">
        <v>525</v>
      </c>
      <c r="D35" s="18">
        <v>10</v>
      </c>
      <c r="E35" s="18">
        <v>109.6</v>
      </c>
      <c r="F35" s="417">
        <v>976.54</v>
      </c>
      <c r="G35" s="417">
        <f t="shared" si="8"/>
        <v>224.6042</v>
      </c>
      <c r="H35" s="18">
        <v>35</v>
      </c>
      <c r="I35" s="18">
        <v>33</v>
      </c>
      <c r="J35" s="18">
        <v>4</v>
      </c>
      <c r="K35" s="18">
        <f t="shared" si="1"/>
        <v>37</v>
      </c>
      <c r="L35" s="19">
        <f t="shared" si="2"/>
        <v>3.3759124087591244</v>
      </c>
      <c r="M35" s="19">
        <f t="shared" si="3"/>
        <v>0.6471829110942716</v>
      </c>
      <c r="N35" s="82">
        <f t="shared" si="10"/>
        <v>2.8132603406326036</v>
      </c>
      <c r="O35" s="106">
        <f t="shared" si="5"/>
        <v>632</v>
      </c>
      <c r="P35" s="89">
        <f t="shared" si="6"/>
        <v>190</v>
      </c>
      <c r="Q35" s="18"/>
      <c r="R35" s="67">
        <f t="shared" si="7"/>
        <v>0</v>
      </c>
    </row>
    <row r="36" spans="1:18" s="7" customFormat="1" ht="45" customHeight="1">
      <c r="A36" s="125">
        <v>28</v>
      </c>
      <c r="B36" s="146" t="s">
        <v>321</v>
      </c>
      <c r="C36" s="132" t="s">
        <v>369</v>
      </c>
      <c r="D36" s="18"/>
      <c r="E36" s="18"/>
      <c r="F36" s="417">
        <v>44.32</v>
      </c>
      <c r="G36" s="417">
        <f t="shared" si="8"/>
        <v>10.1936</v>
      </c>
      <c r="H36" s="18"/>
      <c r="I36" s="18"/>
      <c r="J36" s="18"/>
      <c r="K36" s="18"/>
      <c r="L36" s="19"/>
      <c r="M36" s="19"/>
      <c r="N36" s="82"/>
      <c r="O36" s="106">
        <f t="shared" si="5"/>
        <v>0</v>
      </c>
      <c r="P36" s="89">
        <f t="shared" si="6"/>
        <v>0</v>
      </c>
      <c r="Q36" s="18"/>
      <c r="R36" s="67">
        <f t="shared" si="7"/>
        <v>0</v>
      </c>
    </row>
    <row r="37" spans="1:18" s="7" customFormat="1" ht="45" customHeight="1">
      <c r="A37" s="124">
        <v>29</v>
      </c>
      <c r="B37" s="146" t="s">
        <v>421</v>
      </c>
      <c r="C37" s="130" t="s">
        <v>507</v>
      </c>
      <c r="D37" s="18">
        <v>3</v>
      </c>
      <c r="E37" s="18">
        <v>43.5</v>
      </c>
      <c r="F37" s="417">
        <v>351.3</v>
      </c>
      <c r="G37" s="417">
        <f t="shared" si="8"/>
        <v>80.799</v>
      </c>
      <c r="H37" s="18">
        <v>9</v>
      </c>
      <c r="I37" s="18">
        <v>9</v>
      </c>
      <c r="J37" s="18">
        <v>3</v>
      </c>
      <c r="K37" s="18">
        <f t="shared" si="1"/>
        <v>12</v>
      </c>
      <c r="L37" s="19">
        <f aca="true" t="shared" si="11" ref="L37:L46">K37*10/E37</f>
        <v>2.7586206896551726</v>
      </c>
      <c r="M37" s="19">
        <f aca="true" t="shared" si="12" ref="M37:M46">O37/F37</f>
        <v>0.5294619982920581</v>
      </c>
      <c r="N37" s="82">
        <f aca="true" t="shared" si="13" ref="N37:N43">L37*$T$18</f>
        <v>2.298850574712644</v>
      </c>
      <c r="O37" s="106">
        <f t="shared" si="5"/>
        <v>186</v>
      </c>
      <c r="P37" s="89">
        <f t="shared" si="6"/>
        <v>56</v>
      </c>
      <c r="Q37" s="20"/>
      <c r="R37" s="67">
        <f t="shared" si="7"/>
        <v>0</v>
      </c>
    </row>
    <row r="38" spans="1:18" s="7" customFormat="1" ht="45" customHeight="1">
      <c r="A38" s="125">
        <v>30</v>
      </c>
      <c r="B38" s="146" t="s">
        <v>420</v>
      </c>
      <c r="C38" s="130" t="s">
        <v>515</v>
      </c>
      <c r="D38" s="29">
        <v>4</v>
      </c>
      <c r="E38" s="29">
        <v>62</v>
      </c>
      <c r="F38" s="417">
        <v>247.45</v>
      </c>
      <c r="G38" s="417">
        <f t="shared" si="8"/>
        <v>56.9135</v>
      </c>
      <c r="H38" s="29">
        <v>8</v>
      </c>
      <c r="I38" s="29">
        <v>8</v>
      </c>
      <c r="J38" s="29">
        <v>7</v>
      </c>
      <c r="K38" s="18">
        <f t="shared" si="1"/>
        <v>15</v>
      </c>
      <c r="L38" s="19">
        <f t="shared" si="11"/>
        <v>2.4193548387096775</v>
      </c>
      <c r="M38" s="19">
        <f t="shared" si="12"/>
        <v>0.46474035158617905</v>
      </c>
      <c r="N38" s="82">
        <f t="shared" si="13"/>
        <v>2.0161290322580645</v>
      </c>
      <c r="O38" s="106">
        <f t="shared" si="5"/>
        <v>115</v>
      </c>
      <c r="P38" s="89">
        <f t="shared" si="6"/>
        <v>35</v>
      </c>
      <c r="Q38" s="414"/>
      <c r="R38" s="67">
        <f t="shared" si="7"/>
        <v>0</v>
      </c>
    </row>
    <row r="39" spans="1:18" s="7" customFormat="1" ht="45" customHeight="1">
      <c r="A39" s="124">
        <v>31</v>
      </c>
      <c r="B39" s="146" t="s">
        <v>456</v>
      </c>
      <c r="C39" s="133" t="s">
        <v>522</v>
      </c>
      <c r="D39" s="18">
        <v>2</v>
      </c>
      <c r="E39" s="18">
        <v>29.2</v>
      </c>
      <c r="F39" s="417">
        <v>154.603</v>
      </c>
      <c r="G39" s="417">
        <f t="shared" si="8"/>
        <v>35.558690000000006</v>
      </c>
      <c r="H39" s="18">
        <v>10</v>
      </c>
      <c r="I39" s="18">
        <v>10</v>
      </c>
      <c r="J39" s="18">
        <v>1</v>
      </c>
      <c r="K39" s="18">
        <f t="shared" si="1"/>
        <v>11</v>
      </c>
      <c r="L39" s="19">
        <f t="shared" si="11"/>
        <v>3.767123287671233</v>
      </c>
      <c r="M39" s="19">
        <f t="shared" si="12"/>
        <v>0.7244361364268481</v>
      </c>
      <c r="N39" s="82">
        <f t="shared" si="13"/>
        <v>3.1392694063926943</v>
      </c>
      <c r="O39" s="106">
        <f t="shared" si="5"/>
        <v>112</v>
      </c>
      <c r="P39" s="89">
        <f t="shared" si="6"/>
        <v>34</v>
      </c>
      <c r="Q39" s="20"/>
      <c r="R39" s="67">
        <f t="shared" si="7"/>
        <v>0</v>
      </c>
    </row>
    <row r="40" spans="1:18" s="7" customFormat="1" ht="45" customHeight="1">
      <c r="A40" s="125">
        <v>32</v>
      </c>
      <c r="B40" s="146" t="s">
        <v>320</v>
      </c>
      <c r="C40" s="134" t="s">
        <v>520</v>
      </c>
      <c r="D40" s="18">
        <v>2</v>
      </c>
      <c r="E40" s="18">
        <v>22.3</v>
      </c>
      <c r="F40" s="417">
        <v>215.9</v>
      </c>
      <c r="G40" s="417">
        <f t="shared" si="8"/>
        <v>49.657000000000004</v>
      </c>
      <c r="H40" s="18">
        <v>7</v>
      </c>
      <c r="I40" s="18">
        <v>7</v>
      </c>
      <c r="J40" s="18">
        <v>5</v>
      </c>
      <c r="K40" s="18">
        <f t="shared" si="1"/>
        <v>12</v>
      </c>
      <c r="L40" s="19">
        <f t="shared" si="11"/>
        <v>5.381165919282511</v>
      </c>
      <c r="M40" s="19">
        <f t="shared" si="12"/>
        <v>1.032885595182955</v>
      </c>
      <c r="N40" s="82">
        <f t="shared" si="13"/>
        <v>4.484304932735426</v>
      </c>
      <c r="O40" s="106">
        <f t="shared" si="5"/>
        <v>223</v>
      </c>
      <c r="P40" s="89">
        <f t="shared" si="6"/>
        <v>67</v>
      </c>
      <c r="Q40" s="20"/>
      <c r="R40" s="67">
        <f t="shared" si="7"/>
        <v>0</v>
      </c>
    </row>
    <row r="41" spans="1:18" s="7" customFormat="1" ht="45" customHeight="1">
      <c r="A41" s="124">
        <v>33</v>
      </c>
      <c r="B41" s="146" t="s">
        <v>318</v>
      </c>
      <c r="C41" s="132" t="s">
        <v>369</v>
      </c>
      <c r="D41" s="18"/>
      <c r="E41" s="18"/>
      <c r="F41" s="417">
        <v>33.04</v>
      </c>
      <c r="G41" s="417">
        <f t="shared" si="8"/>
        <v>7.5992</v>
      </c>
      <c r="H41" s="18"/>
      <c r="I41" s="18"/>
      <c r="J41" s="18"/>
      <c r="K41" s="18"/>
      <c r="L41" s="19"/>
      <c r="M41" s="19"/>
      <c r="N41" s="82"/>
      <c r="O41" s="106">
        <f t="shared" si="5"/>
        <v>0</v>
      </c>
      <c r="P41" s="89">
        <f t="shared" si="6"/>
        <v>0</v>
      </c>
      <c r="Q41" s="20"/>
      <c r="R41" s="67">
        <f t="shared" si="7"/>
        <v>0</v>
      </c>
    </row>
    <row r="42" spans="1:18" s="7" customFormat="1" ht="45" customHeight="1">
      <c r="A42" s="125">
        <v>34</v>
      </c>
      <c r="B42" s="146" t="s">
        <v>319</v>
      </c>
      <c r="C42" s="132" t="s">
        <v>369</v>
      </c>
      <c r="D42" s="29"/>
      <c r="E42" s="29"/>
      <c r="F42" s="417">
        <v>38.7</v>
      </c>
      <c r="G42" s="417">
        <f t="shared" si="8"/>
        <v>8.901000000000002</v>
      </c>
      <c r="H42" s="21"/>
      <c r="I42" s="21"/>
      <c r="J42" s="21"/>
      <c r="K42" s="18"/>
      <c r="L42" s="19"/>
      <c r="M42" s="19"/>
      <c r="N42" s="82"/>
      <c r="O42" s="106">
        <f t="shared" si="5"/>
        <v>0</v>
      </c>
      <c r="P42" s="89">
        <f t="shared" si="6"/>
        <v>0</v>
      </c>
      <c r="Q42" s="20"/>
      <c r="R42" s="67">
        <f t="shared" si="7"/>
        <v>0</v>
      </c>
    </row>
    <row r="43" spans="1:18" s="7" customFormat="1" ht="45" customHeight="1">
      <c r="A43" s="124">
        <v>35</v>
      </c>
      <c r="B43" s="147" t="s">
        <v>317</v>
      </c>
      <c r="C43" s="134" t="s">
        <v>510</v>
      </c>
      <c r="D43" s="18">
        <v>3</v>
      </c>
      <c r="E43" s="18">
        <v>45</v>
      </c>
      <c r="F43" s="417">
        <v>235.6675</v>
      </c>
      <c r="G43" s="417">
        <f t="shared" si="8"/>
        <v>54.203525</v>
      </c>
      <c r="H43" s="18">
        <v>9</v>
      </c>
      <c r="I43" s="18">
        <v>9</v>
      </c>
      <c r="J43" s="18">
        <v>6</v>
      </c>
      <c r="K43" s="18">
        <f t="shared" si="1"/>
        <v>15</v>
      </c>
      <c r="L43" s="19">
        <f t="shared" si="11"/>
        <v>3.3333333333333335</v>
      </c>
      <c r="M43" s="19">
        <f t="shared" si="12"/>
        <v>0.6407332364454157</v>
      </c>
      <c r="N43" s="82">
        <f t="shared" si="13"/>
        <v>2.777777777777778</v>
      </c>
      <c r="O43" s="106">
        <f t="shared" si="5"/>
        <v>151</v>
      </c>
      <c r="P43" s="89" t="s">
        <v>511</v>
      </c>
      <c r="Q43" s="20" t="s">
        <v>511</v>
      </c>
      <c r="R43" s="20" t="s">
        <v>511</v>
      </c>
    </row>
    <row r="44" spans="1:18" s="7" customFormat="1" ht="45" customHeight="1">
      <c r="A44" s="125">
        <v>36</v>
      </c>
      <c r="B44" s="148" t="s">
        <v>316</v>
      </c>
      <c r="C44" s="416">
        <v>44034</v>
      </c>
      <c r="D44" s="18">
        <v>1</v>
      </c>
      <c r="E44" s="18">
        <v>13</v>
      </c>
      <c r="F44" s="417">
        <v>41.6677</v>
      </c>
      <c r="G44" s="417">
        <f t="shared" si="8"/>
        <v>9.583571000000001</v>
      </c>
      <c r="H44" s="18">
        <v>4</v>
      </c>
      <c r="I44" s="18">
        <v>4</v>
      </c>
      <c r="J44" s="18">
        <v>0</v>
      </c>
      <c r="K44" s="18">
        <f>I44+J44</f>
        <v>4</v>
      </c>
      <c r="L44" s="19">
        <f>K44*10/E44</f>
        <v>3.076923076923077</v>
      </c>
      <c r="M44" s="19">
        <f>O44/F44</f>
        <v>0.5999851203690147</v>
      </c>
      <c r="N44" s="82">
        <f>L44*$T$18</f>
        <v>2.5641025641025643</v>
      </c>
      <c r="O44" s="106">
        <f t="shared" si="5"/>
        <v>25</v>
      </c>
      <c r="P44" s="89" t="s">
        <v>511</v>
      </c>
      <c r="Q44" s="20" t="s">
        <v>511</v>
      </c>
      <c r="R44" s="20" t="s">
        <v>511</v>
      </c>
    </row>
    <row r="45" spans="1:18" s="7" customFormat="1" ht="45" customHeight="1" thickBot="1">
      <c r="A45" s="124">
        <v>37</v>
      </c>
      <c r="B45" s="148" t="s">
        <v>315</v>
      </c>
      <c r="C45" s="130" t="s">
        <v>518</v>
      </c>
      <c r="D45" s="18">
        <v>3</v>
      </c>
      <c r="E45" s="18">
        <v>35</v>
      </c>
      <c r="F45" s="417">
        <v>75.6062</v>
      </c>
      <c r="G45" s="417">
        <f t="shared" si="8"/>
        <v>17.389426</v>
      </c>
      <c r="H45" s="18">
        <v>12</v>
      </c>
      <c r="I45" s="18">
        <v>10</v>
      </c>
      <c r="J45" s="18">
        <v>3</v>
      </c>
      <c r="K45" s="18">
        <f t="shared" si="1"/>
        <v>13</v>
      </c>
      <c r="L45" s="19">
        <f t="shared" si="11"/>
        <v>3.7142857142857144</v>
      </c>
      <c r="M45" s="19">
        <f t="shared" si="12"/>
        <v>0.7142271401022667</v>
      </c>
      <c r="N45" s="82">
        <f>L45*$T$18</f>
        <v>3.0952380952380953</v>
      </c>
      <c r="O45" s="106">
        <f t="shared" si="5"/>
        <v>54</v>
      </c>
      <c r="P45" s="89" t="s">
        <v>511</v>
      </c>
      <c r="Q45" s="20" t="s">
        <v>511</v>
      </c>
      <c r="R45" s="20" t="str">
        <f>P45</f>
        <v>-</v>
      </c>
    </row>
    <row r="46" spans="1:18" s="7" customFormat="1" ht="45" customHeight="1" thickBot="1">
      <c r="A46" s="104"/>
      <c r="B46" s="149" t="s">
        <v>89</v>
      </c>
      <c r="C46" s="98"/>
      <c r="D46" s="25">
        <f aca="true" t="shared" si="14" ref="D46:K46">SUM(D11:D45)</f>
        <v>78</v>
      </c>
      <c r="E46" s="26">
        <f t="shared" si="14"/>
        <v>980.5</v>
      </c>
      <c r="F46" s="425">
        <f t="shared" si="14"/>
        <v>6476.393399999999</v>
      </c>
      <c r="G46" s="425">
        <f t="shared" si="14"/>
        <v>1489.5704820000003</v>
      </c>
      <c r="H46" s="25">
        <f t="shared" si="14"/>
        <v>209</v>
      </c>
      <c r="I46" s="25">
        <f t="shared" si="14"/>
        <v>195</v>
      </c>
      <c r="J46" s="25">
        <f t="shared" si="14"/>
        <v>109</v>
      </c>
      <c r="K46" s="25">
        <f t="shared" si="14"/>
        <v>304</v>
      </c>
      <c r="L46" s="26">
        <f t="shared" si="11"/>
        <v>3.1004589495155535</v>
      </c>
      <c r="M46" s="26">
        <f t="shared" si="12"/>
        <v>0.5205057493882321</v>
      </c>
      <c r="N46" s="84">
        <f>AVERAGE(N11:N45)</f>
        <v>2.821468505695916</v>
      </c>
      <c r="O46" s="109">
        <f>SUM(O11:O45)</f>
        <v>3371</v>
      </c>
      <c r="P46" s="96">
        <f>SUM(P11:P45)</f>
        <v>948</v>
      </c>
      <c r="Q46" s="27">
        <f>SUM(Q11:Q45)</f>
        <v>0</v>
      </c>
      <c r="R46" s="27">
        <f>SUM(R11:R45)</f>
        <v>0</v>
      </c>
    </row>
    <row r="47" spans="1:18" s="7" customFormat="1" ht="45" customHeight="1" thickBot="1">
      <c r="A47" s="193"/>
      <c r="B47" s="111" t="s">
        <v>428</v>
      </c>
      <c r="C47" s="97"/>
      <c r="D47" s="51"/>
      <c r="E47" s="51"/>
      <c r="F47" s="426"/>
      <c r="G47" s="426"/>
      <c r="H47" s="51"/>
      <c r="I47" s="51"/>
      <c r="J47" s="51"/>
      <c r="K47" s="51"/>
      <c r="L47" s="51"/>
      <c r="M47" s="51"/>
      <c r="N47" s="85"/>
      <c r="O47" s="110"/>
      <c r="P47" s="97"/>
      <c r="Q47" s="51"/>
      <c r="R47" s="51"/>
    </row>
    <row r="48" spans="1:18" s="7" customFormat="1" ht="45" customHeight="1">
      <c r="A48" s="124">
        <v>38</v>
      </c>
      <c r="B48" s="142" t="s">
        <v>371</v>
      </c>
      <c r="C48" s="133" t="s">
        <v>508</v>
      </c>
      <c r="D48" s="18">
        <v>3</v>
      </c>
      <c r="E48" s="18">
        <v>43.1</v>
      </c>
      <c r="F48" s="417">
        <v>309.7</v>
      </c>
      <c r="G48" s="417">
        <f aca="true" t="shared" si="15" ref="G48:G58">F48*$U$18</f>
        <v>71.231</v>
      </c>
      <c r="H48" s="18">
        <v>10</v>
      </c>
      <c r="I48" s="18">
        <v>9</v>
      </c>
      <c r="J48" s="18">
        <v>7</v>
      </c>
      <c r="K48" s="18">
        <f>I48+J48</f>
        <v>16</v>
      </c>
      <c r="L48" s="19">
        <f aca="true" t="shared" si="16" ref="L48:L59">K48*10/E48</f>
        <v>3.7122969837587005</v>
      </c>
      <c r="M48" s="19">
        <f aca="true" t="shared" si="17" ref="M48:M59">O48/F48</f>
        <v>0.7103648692282855</v>
      </c>
      <c r="N48" s="82">
        <f aca="true" t="shared" si="18" ref="N48:N58">L48*$T$18</f>
        <v>3.0935808197989174</v>
      </c>
      <c r="O48" s="107">
        <f>ROUND(N48*G48,0)</f>
        <v>220</v>
      </c>
      <c r="P48" s="93">
        <f>ROUND(IF(O48&lt;$T$10,"0",O48*30/100),0)</f>
        <v>66</v>
      </c>
      <c r="Q48" s="18"/>
      <c r="R48" s="20">
        <f>ROUND(IF(Q48&lt;P48,Q48,P48),0)</f>
        <v>0</v>
      </c>
    </row>
    <row r="49" spans="1:18" s="7" customFormat="1" ht="45" customHeight="1">
      <c r="A49" s="125">
        <v>39</v>
      </c>
      <c r="B49" s="143" t="s">
        <v>478</v>
      </c>
      <c r="C49" s="134" t="s">
        <v>497</v>
      </c>
      <c r="D49" s="18">
        <v>3</v>
      </c>
      <c r="E49" s="18">
        <v>36</v>
      </c>
      <c r="F49" s="417">
        <v>246.336</v>
      </c>
      <c r="G49" s="417">
        <f t="shared" si="15"/>
        <v>56.65728000000001</v>
      </c>
      <c r="H49" s="18">
        <v>14</v>
      </c>
      <c r="I49" s="18">
        <v>11</v>
      </c>
      <c r="J49" s="18">
        <v>0</v>
      </c>
      <c r="K49" s="18">
        <f aca="true" t="shared" si="19" ref="K49:K58">I49+J49</f>
        <v>11</v>
      </c>
      <c r="L49" s="19">
        <f t="shared" si="16"/>
        <v>3.0555555555555554</v>
      </c>
      <c r="M49" s="19">
        <f t="shared" si="17"/>
        <v>0.5845674201091192</v>
      </c>
      <c r="N49" s="82">
        <f t="shared" si="18"/>
        <v>2.5462962962962963</v>
      </c>
      <c r="O49" s="107">
        <f aca="true" t="shared" si="20" ref="O49:O58">ROUND(N49*G49,0)</f>
        <v>144</v>
      </c>
      <c r="P49" s="93">
        <f aca="true" t="shared" si="21" ref="P49:P58">ROUND(IF(O49&lt;$T$10,"0",O49*30/100),0)</f>
        <v>43</v>
      </c>
      <c r="Q49" s="18"/>
      <c r="R49" s="20">
        <f aca="true" t="shared" si="22" ref="R49:R57">ROUND(IF(Q49&lt;P49,Q49,P49),0)</f>
        <v>0</v>
      </c>
    </row>
    <row r="50" spans="1:18" s="7" customFormat="1" ht="45" customHeight="1">
      <c r="A50" s="124">
        <v>40</v>
      </c>
      <c r="B50" s="143" t="s">
        <v>479</v>
      </c>
      <c r="C50" s="134" t="s">
        <v>498</v>
      </c>
      <c r="D50" s="18">
        <v>3</v>
      </c>
      <c r="E50" s="18">
        <v>50</v>
      </c>
      <c r="F50" s="417">
        <v>1221.204</v>
      </c>
      <c r="G50" s="417">
        <f t="shared" si="15"/>
        <v>280.87692</v>
      </c>
      <c r="H50" s="18">
        <v>15</v>
      </c>
      <c r="I50" s="18">
        <v>11</v>
      </c>
      <c r="J50" s="18">
        <v>2</v>
      </c>
      <c r="K50" s="18">
        <f t="shared" si="19"/>
        <v>13</v>
      </c>
      <c r="L50" s="19">
        <f t="shared" si="16"/>
        <v>2.6</v>
      </c>
      <c r="M50" s="19">
        <f t="shared" si="17"/>
        <v>0.4986881798618413</v>
      </c>
      <c r="N50" s="82">
        <f t="shared" si="18"/>
        <v>2.166666666666667</v>
      </c>
      <c r="O50" s="107">
        <f t="shared" si="20"/>
        <v>609</v>
      </c>
      <c r="P50" s="93">
        <f t="shared" si="21"/>
        <v>183</v>
      </c>
      <c r="Q50" s="18"/>
      <c r="R50" s="20">
        <f t="shared" si="22"/>
        <v>0</v>
      </c>
    </row>
    <row r="51" spans="1:18" s="7" customFormat="1" ht="45" customHeight="1">
      <c r="A51" s="125">
        <v>41</v>
      </c>
      <c r="B51" s="142" t="s">
        <v>489</v>
      </c>
      <c r="C51" s="134" t="s">
        <v>507</v>
      </c>
      <c r="D51" s="18">
        <v>6</v>
      </c>
      <c r="E51" s="18">
        <v>80</v>
      </c>
      <c r="F51" s="417">
        <v>662</v>
      </c>
      <c r="G51" s="417">
        <f t="shared" si="15"/>
        <v>152.26000000000002</v>
      </c>
      <c r="H51" s="18">
        <v>16</v>
      </c>
      <c r="I51" s="18">
        <v>15</v>
      </c>
      <c r="J51" s="18">
        <v>19</v>
      </c>
      <c r="K51" s="18">
        <f t="shared" si="19"/>
        <v>34</v>
      </c>
      <c r="L51" s="19">
        <f t="shared" si="16"/>
        <v>4.25</v>
      </c>
      <c r="M51" s="19">
        <f t="shared" si="17"/>
        <v>0.8141993957703928</v>
      </c>
      <c r="N51" s="82">
        <f t="shared" si="18"/>
        <v>3.541666666666667</v>
      </c>
      <c r="O51" s="107">
        <f t="shared" si="20"/>
        <v>539</v>
      </c>
      <c r="P51" s="93">
        <f t="shared" si="21"/>
        <v>162</v>
      </c>
      <c r="Q51" s="18"/>
      <c r="R51" s="20">
        <f t="shared" si="22"/>
        <v>0</v>
      </c>
    </row>
    <row r="52" spans="1:18" s="7" customFormat="1" ht="45" customHeight="1">
      <c r="A52" s="124">
        <v>42</v>
      </c>
      <c r="B52" s="145" t="s">
        <v>480</v>
      </c>
      <c r="C52" s="134" t="s">
        <v>508</v>
      </c>
      <c r="D52" s="18">
        <v>3</v>
      </c>
      <c r="E52" s="18">
        <v>37.5</v>
      </c>
      <c r="F52" s="417">
        <v>265.423</v>
      </c>
      <c r="G52" s="417">
        <f t="shared" si="15"/>
        <v>61.047290000000004</v>
      </c>
      <c r="H52" s="18">
        <v>7</v>
      </c>
      <c r="I52" s="18">
        <v>7</v>
      </c>
      <c r="J52" s="18">
        <v>9</v>
      </c>
      <c r="K52" s="18">
        <f t="shared" si="19"/>
        <v>16</v>
      </c>
      <c r="L52" s="19">
        <f t="shared" si="16"/>
        <v>4.266666666666667</v>
      </c>
      <c r="M52" s="19">
        <f t="shared" si="17"/>
        <v>0.8175629090169277</v>
      </c>
      <c r="N52" s="82">
        <f t="shared" si="18"/>
        <v>3.555555555555556</v>
      </c>
      <c r="O52" s="107">
        <f t="shared" si="20"/>
        <v>217</v>
      </c>
      <c r="P52" s="93">
        <f t="shared" si="21"/>
        <v>65</v>
      </c>
      <c r="Q52" s="18"/>
      <c r="R52" s="20">
        <f t="shared" si="22"/>
        <v>0</v>
      </c>
    </row>
    <row r="53" spans="1:18" s="7" customFormat="1" ht="45" customHeight="1">
      <c r="A53" s="125">
        <v>43</v>
      </c>
      <c r="B53" s="145" t="s">
        <v>481</v>
      </c>
      <c r="C53" s="135" t="s">
        <v>519</v>
      </c>
      <c r="D53" s="18">
        <v>3</v>
      </c>
      <c r="E53" s="18">
        <v>42</v>
      </c>
      <c r="F53" s="417">
        <v>245.077</v>
      </c>
      <c r="G53" s="417">
        <f t="shared" si="15"/>
        <v>56.36771</v>
      </c>
      <c r="H53" s="18">
        <v>11</v>
      </c>
      <c r="I53" s="18">
        <v>11</v>
      </c>
      <c r="J53" s="18">
        <v>6</v>
      </c>
      <c r="K53" s="18">
        <f t="shared" si="19"/>
        <v>17</v>
      </c>
      <c r="L53" s="19">
        <f t="shared" si="16"/>
        <v>4.0476190476190474</v>
      </c>
      <c r="M53" s="19">
        <f t="shared" si="17"/>
        <v>0.7752665488805559</v>
      </c>
      <c r="N53" s="82">
        <f t="shared" si="18"/>
        <v>3.373015873015873</v>
      </c>
      <c r="O53" s="107">
        <f t="shared" si="20"/>
        <v>190</v>
      </c>
      <c r="P53" s="93">
        <f t="shared" si="21"/>
        <v>57</v>
      </c>
      <c r="Q53" s="18"/>
      <c r="R53" s="20">
        <f t="shared" si="22"/>
        <v>0</v>
      </c>
    </row>
    <row r="54" spans="1:18" s="7" customFormat="1" ht="45" customHeight="1">
      <c r="A54" s="124">
        <v>44</v>
      </c>
      <c r="B54" s="143" t="s">
        <v>302</v>
      </c>
      <c r="C54" s="132" t="s">
        <v>369</v>
      </c>
      <c r="D54" s="18"/>
      <c r="E54" s="18"/>
      <c r="F54" s="417">
        <v>45.173</v>
      </c>
      <c r="G54" s="417">
        <f t="shared" si="15"/>
        <v>10.389790000000001</v>
      </c>
      <c r="H54" s="18"/>
      <c r="I54" s="18"/>
      <c r="J54" s="18"/>
      <c r="K54" s="18"/>
      <c r="L54" s="19"/>
      <c r="M54" s="19"/>
      <c r="N54" s="82"/>
      <c r="O54" s="107">
        <f t="shared" si="20"/>
        <v>0</v>
      </c>
      <c r="P54" s="93">
        <f t="shared" si="21"/>
        <v>0</v>
      </c>
      <c r="Q54" s="18"/>
      <c r="R54" s="20">
        <f t="shared" si="22"/>
        <v>0</v>
      </c>
    </row>
    <row r="55" spans="1:18" s="7" customFormat="1" ht="45" customHeight="1">
      <c r="A55" s="125">
        <v>45</v>
      </c>
      <c r="B55" s="145" t="s">
        <v>482</v>
      </c>
      <c r="C55" s="134" t="s">
        <v>495</v>
      </c>
      <c r="D55" s="18">
        <v>3</v>
      </c>
      <c r="E55" s="18">
        <v>36</v>
      </c>
      <c r="F55" s="417">
        <v>500.249</v>
      </c>
      <c r="G55" s="417">
        <f t="shared" si="15"/>
        <v>115.05727000000002</v>
      </c>
      <c r="H55" s="18">
        <v>13</v>
      </c>
      <c r="I55" s="18">
        <v>11</v>
      </c>
      <c r="J55" s="18">
        <v>0</v>
      </c>
      <c r="K55" s="18">
        <f t="shared" si="19"/>
        <v>11</v>
      </c>
      <c r="L55" s="19">
        <f t="shared" si="16"/>
        <v>3.0555555555555554</v>
      </c>
      <c r="M55" s="19">
        <f t="shared" si="17"/>
        <v>0.5857083172580055</v>
      </c>
      <c r="N55" s="82">
        <f t="shared" si="18"/>
        <v>2.5462962962962963</v>
      </c>
      <c r="O55" s="107">
        <f t="shared" si="20"/>
        <v>293</v>
      </c>
      <c r="P55" s="93">
        <f t="shared" si="21"/>
        <v>88</v>
      </c>
      <c r="Q55" s="18"/>
      <c r="R55" s="20">
        <f t="shared" si="22"/>
        <v>0</v>
      </c>
    </row>
    <row r="56" spans="1:18" s="7" customFormat="1" ht="45" customHeight="1">
      <c r="A56" s="124">
        <v>46</v>
      </c>
      <c r="B56" s="150" t="s">
        <v>304</v>
      </c>
      <c r="C56" s="134" t="s">
        <v>516</v>
      </c>
      <c r="D56" s="29">
        <v>3</v>
      </c>
      <c r="E56" s="38">
        <v>33.9</v>
      </c>
      <c r="F56" s="417">
        <v>303.961</v>
      </c>
      <c r="G56" s="417">
        <f t="shared" si="15"/>
        <v>69.91103000000001</v>
      </c>
      <c r="H56" s="29">
        <v>10</v>
      </c>
      <c r="I56" s="29">
        <v>8</v>
      </c>
      <c r="J56" s="38">
        <v>3</v>
      </c>
      <c r="K56" s="18">
        <f t="shared" si="19"/>
        <v>11</v>
      </c>
      <c r="L56" s="19">
        <f t="shared" si="16"/>
        <v>3.2448377581120944</v>
      </c>
      <c r="M56" s="19">
        <f t="shared" si="17"/>
        <v>0.6217902954655367</v>
      </c>
      <c r="N56" s="82">
        <f t="shared" si="18"/>
        <v>2.7040314650934123</v>
      </c>
      <c r="O56" s="107">
        <f t="shared" si="20"/>
        <v>189</v>
      </c>
      <c r="P56" s="93">
        <f t="shared" si="21"/>
        <v>57</v>
      </c>
      <c r="Q56" s="29"/>
      <c r="R56" s="20">
        <f t="shared" si="22"/>
        <v>0</v>
      </c>
    </row>
    <row r="57" spans="1:18" s="7" customFormat="1" ht="45" customHeight="1">
      <c r="A57" s="125">
        <v>47</v>
      </c>
      <c r="B57" s="145" t="s">
        <v>303</v>
      </c>
      <c r="C57" s="134" t="s">
        <v>517</v>
      </c>
      <c r="D57" s="18">
        <v>3</v>
      </c>
      <c r="E57" s="18">
        <v>30</v>
      </c>
      <c r="F57" s="427">
        <v>54.16145</v>
      </c>
      <c r="G57" s="417">
        <f t="shared" si="15"/>
        <v>12.457133500000001</v>
      </c>
      <c r="H57" s="18">
        <v>17</v>
      </c>
      <c r="I57" s="18">
        <v>16</v>
      </c>
      <c r="J57" s="18">
        <v>3</v>
      </c>
      <c r="K57" s="18">
        <f t="shared" si="19"/>
        <v>19</v>
      </c>
      <c r="L57" s="19">
        <f t="shared" si="16"/>
        <v>6.333333333333333</v>
      </c>
      <c r="M57" s="19">
        <f t="shared" si="17"/>
        <v>1.2185788969830016</v>
      </c>
      <c r="N57" s="82">
        <f t="shared" si="18"/>
        <v>5.277777777777778</v>
      </c>
      <c r="O57" s="107">
        <f t="shared" si="20"/>
        <v>66</v>
      </c>
      <c r="P57" s="93">
        <f t="shared" si="21"/>
        <v>20</v>
      </c>
      <c r="Q57" s="18"/>
      <c r="R57" s="20">
        <f t="shared" si="22"/>
        <v>0</v>
      </c>
    </row>
    <row r="58" spans="1:18" s="7" customFormat="1" ht="45" customHeight="1" thickBot="1">
      <c r="A58" s="124">
        <v>48</v>
      </c>
      <c r="B58" s="140" t="s">
        <v>342</v>
      </c>
      <c r="C58" s="153" t="s">
        <v>554</v>
      </c>
      <c r="D58" s="58">
        <v>5</v>
      </c>
      <c r="E58" s="58">
        <v>54.8</v>
      </c>
      <c r="F58" s="421">
        <v>2181.5546</v>
      </c>
      <c r="G58" s="417">
        <f t="shared" si="15"/>
        <v>501.757558</v>
      </c>
      <c r="H58" s="58">
        <v>23</v>
      </c>
      <c r="I58" s="58">
        <v>23</v>
      </c>
      <c r="J58" s="58">
        <v>0</v>
      </c>
      <c r="K58" s="58">
        <f t="shared" si="19"/>
        <v>23</v>
      </c>
      <c r="L58" s="71">
        <f t="shared" si="16"/>
        <v>4.197080291970803</v>
      </c>
      <c r="M58" s="71">
        <f t="shared" si="17"/>
        <v>0.8044721869441178</v>
      </c>
      <c r="N58" s="115">
        <f t="shared" si="18"/>
        <v>3.497566909975669</v>
      </c>
      <c r="O58" s="107">
        <f t="shared" si="20"/>
        <v>1755</v>
      </c>
      <c r="P58" s="93">
        <f t="shared" si="21"/>
        <v>527</v>
      </c>
      <c r="Q58" s="118"/>
      <c r="R58" s="118">
        <f>P58</f>
        <v>527</v>
      </c>
    </row>
    <row r="59" spans="1:18" s="7" customFormat="1" ht="45" customHeight="1" thickBot="1">
      <c r="A59" s="167"/>
      <c r="B59" s="155" t="s">
        <v>89</v>
      </c>
      <c r="C59" s="156"/>
      <c r="D59" s="157">
        <f aca="true" t="shared" si="23" ref="D59:K59">SUM(D48:D58)</f>
        <v>35</v>
      </c>
      <c r="E59" s="157">
        <f t="shared" si="23"/>
        <v>443.3</v>
      </c>
      <c r="F59" s="422">
        <f t="shared" si="23"/>
        <v>6034.83905</v>
      </c>
      <c r="G59" s="422">
        <f t="shared" si="23"/>
        <v>1388.0129815</v>
      </c>
      <c r="H59" s="73">
        <f t="shared" si="23"/>
        <v>136</v>
      </c>
      <c r="I59" s="73">
        <f t="shared" si="23"/>
        <v>122</v>
      </c>
      <c r="J59" s="73">
        <f t="shared" si="23"/>
        <v>49</v>
      </c>
      <c r="K59" s="73">
        <f t="shared" si="23"/>
        <v>171</v>
      </c>
      <c r="L59" s="158">
        <f t="shared" si="16"/>
        <v>3.857432889690954</v>
      </c>
      <c r="M59" s="158">
        <f t="shared" si="17"/>
        <v>0.6996044078424926</v>
      </c>
      <c r="N59" s="159">
        <f>AVERAGE(N48:N58)</f>
        <v>3.2302454327143133</v>
      </c>
      <c r="O59" s="104">
        <f>SUM(O48:O58)</f>
        <v>4222</v>
      </c>
      <c r="P59" s="90">
        <f>SUM(P48:P58)</f>
        <v>1268</v>
      </c>
      <c r="Q59" s="73">
        <f>SUM(Q48:Q58)</f>
        <v>0</v>
      </c>
      <c r="R59" s="74">
        <f>SUM(R48:R58)</f>
        <v>527</v>
      </c>
    </row>
    <row r="60" spans="1:18" s="7" customFormat="1" ht="45" customHeight="1" thickBot="1">
      <c r="A60" s="193"/>
      <c r="B60" s="138" t="s">
        <v>430</v>
      </c>
      <c r="C60" s="162"/>
      <c r="D60" s="62"/>
      <c r="E60" s="62"/>
      <c r="F60" s="428"/>
      <c r="G60" s="428"/>
      <c r="H60" s="62"/>
      <c r="I60" s="62"/>
      <c r="J60" s="62"/>
      <c r="K60" s="62"/>
      <c r="L60" s="62"/>
      <c r="M60" s="62"/>
      <c r="N60" s="163"/>
      <c r="O60" s="138"/>
      <c r="P60" s="162"/>
      <c r="Q60" s="62"/>
      <c r="R60" s="164"/>
    </row>
    <row r="61" spans="1:18" s="7" customFormat="1" ht="45" customHeight="1">
      <c r="A61" s="124">
        <v>49</v>
      </c>
      <c r="B61" s="160" t="s">
        <v>306</v>
      </c>
      <c r="C61" s="161" t="s">
        <v>534</v>
      </c>
      <c r="D61" s="66">
        <v>3</v>
      </c>
      <c r="E61" s="66">
        <v>45.7</v>
      </c>
      <c r="F61" s="419">
        <v>306.857</v>
      </c>
      <c r="G61" s="419">
        <f aca="true" t="shared" si="24" ref="G61:G75">F61*$U$18</f>
        <v>70.57711</v>
      </c>
      <c r="H61" s="66">
        <v>10</v>
      </c>
      <c r="I61" s="66">
        <v>10</v>
      </c>
      <c r="J61" s="66">
        <v>8</v>
      </c>
      <c r="K61" s="66">
        <f aca="true" t="shared" si="25" ref="K61:K67">I61+J61</f>
        <v>18</v>
      </c>
      <c r="L61" s="60">
        <f>K61*10/E61</f>
        <v>3.9387308533916845</v>
      </c>
      <c r="M61" s="60">
        <f>O61/F61</f>
        <v>0.7560524935067474</v>
      </c>
      <c r="N61" s="81">
        <f>L61*$T$18</f>
        <v>3.282275711159737</v>
      </c>
      <c r="O61" s="106">
        <f>ROUND(N61*G61,0)</f>
        <v>232</v>
      </c>
      <c r="P61" s="92">
        <f>ROUND(IF(O61&lt;$T$10,"0",O61*30/100),0)</f>
        <v>70</v>
      </c>
      <c r="Q61" s="66"/>
      <c r="R61" s="67">
        <f>ROUND(IF(Q61&lt;P61,Q61,P61),0)</f>
        <v>0</v>
      </c>
    </row>
    <row r="62" spans="1:18" s="7" customFormat="1" ht="45" customHeight="1">
      <c r="A62" s="125">
        <v>50</v>
      </c>
      <c r="B62" s="144" t="s">
        <v>380</v>
      </c>
      <c r="C62" s="134" t="s">
        <v>527</v>
      </c>
      <c r="D62" s="18">
        <v>2</v>
      </c>
      <c r="E62" s="18">
        <v>31.3</v>
      </c>
      <c r="F62" s="417">
        <v>176.709</v>
      </c>
      <c r="G62" s="417">
        <f t="shared" si="24"/>
        <v>40.64307</v>
      </c>
      <c r="H62" s="18">
        <v>8</v>
      </c>
      <c r="I62" s="18">
        <v>7</v>
      </c>
      <c r="J62" s="18">
        <v>7</v>
      </c>
      <c r="K62" s="18">
        <f t="shared" si="25"/>
        <v>14</v>
      </c>
      <c r="L62" s="19">
        <f>K62*10/E62</f>
        <v>4.472843450479233</v>
      </c>
      <c r="M62" s="19">
        <f>O62/F62</f>
        <v>0.8545122206565596</v>
      </c>
      <c r="N62" s="82">
        <f>L62*$T$18</f>
        <v>3.7273695420660276</v>
      </c>
      <c r="O62" s="106">
        <f aca="true" t="shared" si="26" ref="O62:O75">ROUND(N62*G62,0)</f>
        <v>151</v>
      </c>
      <c r="P62" s="92">
        <f aca="true" t="shared" si="27" ref="P62:P74">ROUND(IF(O62&lt;$T$10,"0",O62*30/100),0)</f>
        <v>45</v>
      </c>
      <c r="Q62" s="18"/>
      <c r="R62" s="67">
        <f aca="true" t="shared" si="28" ref="R62:R74">ROUND(IF(Q62&lt;P62,Q62,P62),0)</f>
        <v>0</v>
      </c>
    </row>
    <row r="63" spans="1:18" s="7" customFormat="1" ht="45" customHeight="1">
      <c r="A63" s="124">
        <v>51</v>
      </c>
      <c r="B63" s="144" t="s">
        <v>311</v>
      </c>
      <c r="C63" s="134" t="s">
        <v>543</v>
      </c>
      <c r="D63" s="18">
        <v>3</v>
      </c>
      <c r="E63" s="18">
        <v>36</v>
      </c>
      <c r="F63" s="417">
        <v>344.676</v>
      </c>
      <c r="G63" s="417">
        <f t="shared" si="24"/>
        <v>79.27548</v>
      </c>
      <c r="H63" s="18">
        <v>12</v>
      </c>
      <c r="I63" s="18">
        <v>12</v>
      </c>
      <c r="J63" s="18">
        <v>6</v>
      </c>
      <c r="K63" s="18">
        <f t="shared" si="25"/>
        <v>18</v>
      </c>
      <c r="L63" s="19">
        <f>K63*10/E63</f>
        <v>5</v>
      </c>
      <c r="M63" s="19">
        <f>O63/F63</f>
        <v>0.9574208822198239</v>
      </c>
      <c r="N63" s="82">
        <f>L63*$T$18</f>
        <v>4.166666666666667</v>
      </c>
      <c r="O63" s="106">
        <f t="shared" si="26"/>
        <v>330</v>
      </c>
      <c r="P63" s="92">
        <f t="shared" si="27"/>
        <v>99</v>
      </c>
      <c r="Q63" s="18"/>
      <c r="R63" s="67">
        <f t="shared" si="28"/>
        <v>0</v>
      </c>
    </row>
    <row r="64" spans="1:18" s="7" customFormat="1" ht="45" customHeight="1">
      <c r="A64" s="125">
        <v>52</v>
      </c>
      <c r="B64" s="144" t="s">
        <v>314</v>
      </c>
      <c r="C64" s="134" t="s">
        <v>544</v>
      </c>
      <c r="D64" s="18">
        <v>4</v>
      </c>
      <c r="E64" s="18">
        <v>52</v>
      </c>
      <c r="F64" s="417">
        <v>474.722</v>
      </c>
      <c r="G64" s="417">
        <f t="shared" si="24"/>
        <v>109.18606</v>
      </c>
      <c r="H64" s="18">
        <v>17</v>
      </c>
      <c r="I64" s="18">
        <v>11</v>
      </c>
      <c r="J64" s="18">
        <v>8</v>
      </c>
      <c r="K64" s="18">
        <f t="shared" si="25"/>
        <v>19</v>
      </c>
      <c r="L64" s="19">
        <f>K64*10/E64</f>
        <v>3.6538461538461537</v>
      </c>
      <c r="M64" s="19">
        <f>O64/F64</f>
        <v>0.6993566761178122</v>
      </c>
      <c r="N64" s="82">
        <f>L64*$T$18</f>
        <v>3.0448717948717947</v>
      </c>
      <c r="O64" s="106">
        <f t="shared" si="26"/>
        <v>332</v>
      </c>
      <c r="P64" s="92">
        <f t="shared" si="27"/>
        <v>100</v>
      </c>
      <c r="Q64" s="18"/>
      <c r="R64" s="67">
        <f t="shared" si="28"/>
        <v>0</v>
      </c>
    </row>
    <row r="65" spans="1:18" s="7" customFormat="1" ht="45" customHeight="1">
      <c r="A65" s="124">
        <v>53</v>
      </c>
      <c r="B65" s="144" t="s">
        <v>483</v>
      </c>
      <c r="C65" s="134" t="s">
        <v>525</v>
      </c>
      <c r="D65" s="18">
        <v>3</v>
      </c>
      <c r="E65" s="18">
        <v>43</v>
      </c>
      <c r="F65" s="417">
        <v>243.367</v>
      </c>
      <c r="G65" s="417">
        <f t="shared" si="24"/>
        <v>55.97441</v>
      </c>
      <c r="H65" s="18">
        <v>9</v>
      </c>
      <c r="I65" s="18">
        <v>9</v>
      </c>
      <c r="J65" s="18">
        <v>8</v>
      </c>
      <c r="K65" s="18">
        <f t="shared" si="25"/>
        <v>17</v>
      </c>
      <c r="L65" s="19">
        <f aca="true" t="shared" si="29" ref="L65:L70">K65*10/E65</f>
        <v>3.953488372093023</v>
      </c>
      <c r="M65" s="19">
        <f aca="true" t="shared" si="30" ref="M65:M70">O65/F65</f>
        <v>0.7560597780307109</v>
      </c>
      <c r="N65" s="82">
        <f aca="true" t="shared" si="31" ref="N65:N70">L65*$T$18</f>
        <v>3.294573643410853</v>
      </c>
      <c r="O65" s="106">
        <f t="shared" si="26"/>
        <v>184</v>
      </c>
      <c r="P65" s="92">
        <f t="shared" si="27"/>
        <v>55</v>
      </c>
      <c r="Q65" s="18"/>
      <c r="R65" s="67">
        <f t="shared" si="28"/>
        <v>0</v>
      </c>
    </row>
    <row r="66" spans="1:18" s="7" customFormat="1" ht="45" customHeight="1">
      <c r="A66" s="125">
        <v>54</v>
      </c>
      <c r="B66" s="143" t="s">
        <v>307</v>
      </c>
      <c r="C66" s="134" t="s">
        <v>512</v>
      </c>
      <c r="D66" s="18">
        <v>3</v>
      </c>
      <c r="E66" s="18">
        <v>48</v>
      </c>
      <c r="F66" s="417">
        <v>917.285</v>
      </c>
      <c r="G66" s="417">
        <f t="shared" si="24"/>
        <v>210.97555</v>
      </c>
      <c r="H66" s="18">
        <v>14</v>
      </c>
      <c r="I66" s="18">
        <v>13</v>
      </c>
      <c r="J66" s="18">
        <v>2</v>
      </c>
      <c r="K66" s="18">
        <f t="shared" si="25"/>
        <v>15</v>
      </c>
      <c r="L66" s="19">
        <f t="shared" si="29"/>
        <v>3.125</v>
      </c>
      <c r="M66" s="19">
        <f t="shared" si="30"/>
        <v>0.5985053718310013</v>
      </c>
      <c r="N66" s="82">
        <f t="shared" si="31"/>
        <v>2.604166666666667</v>
      </c>
      <c r="O66" s="106">
        <f t="shared" si="26"/>
        <v>549</v>
      </c>
      <c r="P66" s="92">
        <f t="shared" si="27"/>
        <v>165</v>
      </c>
      <c r="Q66" s="18"/>
      <c r="R66" s="67">
        <f t="shared" si="28"/>
        <v>0</v>
      </c>
    </row>
    <row r="67" spans="1:18" s="7" customFormat="1" ht="45" customHeight="1">
      <c r="A67" s="124">
        <v>55</v>
      </c>
      <c r="B67" s="144" t="s">
        <v>492</v>
      </c>
      <c r="C67" s="136" t="s">
        <v>533</v>
      </c>
      <c r="D67" s="17">
        <v>3</v>
      </c>
      <c r="E67" s="17">
        <v>44</v>
      </c>
      <c r="F67" s="424">
        <v>117.214</v>
      </c>
      <c r="G67" s="417">
        <f t="shared" si="24"/>
        <v>26.959220000000002</v>
      </c>
      <c r="H67" s="17">
        <v>1</v>
      </c>
      <c r="I67" s="17">
        <v>1</v>
      </c>
      <c r="J67" s="17">
        <v>4</v>
      </c>
      <c r="K67" s="18">
        <f t="shared" si="25"/>
        <v>5</v>
      </c>
      <c r="L67" s="22">
        <f t="shared" si="29"/>
        <v>1.1363636363636365</v>
      </c>
      <c r="M67" s="19">
        <f t="shared" si="30"/>
        <v>0.22181650656064975</v>
      </c>
      <c r="N67" s="83">
        <f t="shared" si="31"/>
        <v>0.9469696969696971</v>
      </c>
      <c r="O67" s="106">
        <f t="shared" si="26"/>
        <v>26</v>
      </c>
      <c r="P67" s="92">
        <f t="shared" si="27"/>
        <v>8</v>
      </c>
      <c r="Q67" s="17"/>
      <c r="R67" s="67">
        <f t="shared" si="28"/>
        <v>0</v>
      </c>
    </row>
    <row r="68" spans="1:18" s="7" customFormat="1" ht="45" customHeight="1">
      <c r="A68" s="125">
        <v>56</v>
      </c>
      <c r="B68" s="144" t="s">
        <v>463</v>
      </c>
      <c r="C68" s="136" t="s">
        <v>531</v>
      </c>
      <c r="D68" s="35">
        <v>3</v>
      </c>
      <c r="E68" s="35">
        <v>57</v>
      </c>
      <c r="F68" s="429">
        <v>397.065</v>
      </c>
      <c r="G68" s="417">
        <f t="shared" si="24"/>
        <v>91.32495</v>
      </c>
      <c r="H68" s="35">
        <v>2</v>
      </c>
      <c r="I68" s="35">
        <v>2</v>
      </c>
      <c r="J68" s="35">
        <v>2</v>
      </c>
      <c r="K68" s="18">
        <f aca="true" t="shared" si="32" ref="K68:K75">I68+J68</f>
        <v>4</v>
      </c>
      <c r="L68" s="22">
        <f t="shared" si="29"/>
        <v>0.7017543859649122</v>
      </c>
      <c r="M68" s="19">
        <f t="shared" si="30"/>
        <v>0.1334794051351794</v>
      </c>
      <c r="N68" s="83">
        <f t="shared" si="31"/>
        <v>0.5847953216374269</v>
      </c>
      <c r="O68" s="106">
        <f t="shared" si="26"/>
        <v>53</v>
      </c>
      <c r="P68" s="92">
        <f t="shared" si="27"/>
        <v>16</v>
      </c>
      <c r="Q68" s="35"/>
      <c r="R68" s="67">
        <f t="shared" si="28"/>
        <v>0</v>
      </c>
    </row>
    <row r="69" spans="1:18" s="7" customFormat="1" ht="45" customHeight="1">
      <c r="A69" s="124">
        <v>57</v>
      </c>
      <c r="B69" s="150" t="s">
        <v>464</v>
      </c>
      <c r="C69" s="136" t="s">
        <v>532</v>
      </c>
      <c r="D69" s="35">
        <v>3</v>
      </c>
      <c r="E69" s="35">
        <v>42</v>
      </c>
      <c r="F69" s="429">
        <v>137.279</v>
      </c>
      <c r="G69" s="417">
        <f t="shared" si="24"/>
        <v>31.574170000000002</v>
      </c>
      <c r="H69" s="35">
        <v>1</v>
      </c>
      <c r="I69" s="35">
        <v>1</v>
      </c>
      <c r="J69" s="35">
        <v>2</v>
      </c>
      <c r="K69" s="35">
        <f t="shared" si="32"/>
        <v>3</v>
      </c>
      <c r="L69" s="22">
        <f>K69*10/E69</f>
        <v>0.7142857142857143</v>
      </c>
      <c r="M69" s="19">
        <f>O69/F69</f>
        <v>0.13840427159288748</v>
      </c>
      <c r="N69" s="83">
        <f>L69*$T$18</f>
        <v>0.5952380952380952</v>
      </c>
      <c r="O69" s="106">
        <f t="shared" si="26"/>
        <v>19</v>
      </c>
      <c r="P69" s="92">
        <f t="shared" si="27"/>
        <v>6</v>
      </c>
      <c r="Q69" s="35"/>
      <c r="R69" s="67">
        <f t="shared" si="28"/>
        <v>0</v>
      </c>
    </row>
    <row r="70" spans="1:18" s="7" customFormat="1" ht="45" customHeight="1">
      <c r="A70" s="125">
        <v>58</v>
      </c>
      <c r="B70" s="144" t="s">
        <v>465</v>
      </c>
      <c r="C70" s="133" t="s">
        <v>518</v>
      </c>
      <c r="D70" s="39">
        <v>3</v>
      </c>
      <c r="E70" s="35">
        <v>37</v>
      </c>
      <c r="F70" s="424">
        <v>114.404</v>
      </c>
      <c r="G70" s="417">
        <f t="shared" si="24"/>
        <v>26.312920000000002</v>
      </c>
      <c r="H70" s="35">
        <v>0</v>
      </c>
      <c r="I70" s="35">
        <v>0</v>
      </c>
      <c r="J70" s="35">
        <v>3</v>
      </c>
      <c r="K70" s="18">
        <f t="shared" si="32"/>
        <v>3</v>
      </c>
      <c r="L70" s="22">
        <f t="shared" si="29"/>
        <v>0.8108108108108109</v>
      </c>
      <c r="M70" s="19">
        <f t="shared" si="30"/>
        <v>0.157337156043495</v>
      </c>
      <c r="N70" s="83">
        <f t="shared" si="31"/>
        <v>0.6756756756756758</v>
      </c>
      <c r="O70" s="106">
        <f t="shared" si="26"/>
        <v>18</v>
      </c>
      <c r="P70" s="92">
        <f t="shared" si="27"/>
        <v>5</v>
      </c>
      <c r="Q70" s="17"/>
      <c r="R70" s="67">
        <f t="shared" si="28"/>
        <v>0</v>
      </c>
    </row>
    <row r="71" spans="1:18" s="7" customFormat="1" ht="45" customHeight="1">
      <c r="A71" s="124">
        <v>59</v>
      </c>
      <c r="B71" s="144" t="s">
        <v>312</v>
      </c>
      <c r="C71" s="439" t="s">
        <v>555</v>
      </c>
      <c r="D71" s="18">
        <v>3</v>
      </c>
      <c r="E71" s="18">
        <v>30</v>
      </c>
      <c r="F71" s="417">
        <v>75.842</v>
      </c>
      <c r="G71" s="417">
        <f t="shared" si="24"/>
        <v>17.44366</v>
      </c>
      <c r="H71" s="18">
        <v>16</v>
      </c>
      <c r="I71" s="18">
        <v>16</v>
      </c>
      <c r="J71" s="18">
        <v>0</v>
      </c>
      <c r="K71" s="18">
        <f t="shared" si="32"/>
        <v>16</v>
      </c>
      <c r="L71" s="22">
        <f aca="true" t="shared" si="33" ref="L71:L76">K71*10/E71</f>
        <v>5.333333333333333</v>
      </c>
      <c r="M71" s="19">
        <f aca="true" t="shared" si="34" ref="M71:M76">O71/F71</f>
        <v>1.0284538909838876</v>
      </c>
      <c r="N71" s="83">
        <f>L71*$T$18</f>
        <v>4.444444444444445</v>
      </c>
      <c r="O71" s="106">
        <f t="shared" si="26"/>
        <v>78</v>
      </c>
      <c r="P71" s="92">
        <f t="shared" si="27"/>
        <v>23</v>
      </c>
      <c r="Q71" s="17"/>
      <c r="R71" s="67">
        <f t="shared" si="28"/>
        <v>0</v>
      </c>
    </row>
    <row r="72" spans="1:18" s="7" customFormat="1" ht="45" customHeight="1">
      <c r="A72" s="125">
        <v>60</v>
      </c>
      <c r="B72" s="144" t="s">
        <v>308</v>
      </c>
      <c r="C72" s="416" t="s">
        <v>521</v>
      </c>
      <c r="D72" s="18">
        <v>3</v>
      </c>
      <c r="E72" s="18">
        <v>46</v>
      </c>
      <c r="F72" s="417">
        <v>190.214</v>
      </c>
      <c r="G72" s="417">
        <f t="shared" si="24"/>
        <v>43.74922</v>
      </c>
      <c r="H72" s="18">
        <v>11</v>
      </c>
      <c r="I72" s="18">
        <v>11</v>
      </c>
      <c r="J72" s="18">
        <v>2</v>
      </c>
      <c r="K72" s="18">
        <f t="shared" si="32"/>
        <v>13</v>
      </c>
      <c r="L72" s="22">
        <f t="shared" si="33"/>
        <v>2.8260869565217392</v>
      </c>
      <c r="M72" s="19">
        <f t="shared" si="34"/>
        <v>0.5414953683745676</v>
      </c>
      <c r="N72" s="83">
        <f>L72*$T$18</f>
        <v>2.355072463768116</v>
      </c>
      <c r="O72" s="106">
        <f t="shared" si="26"/>
        <v>103</v>
      </c>
      <c r="P72" s="92">
        <f t="shared" si="27"/>
        <v>31</v>
      </c>
      <c r="Q72" s="17"/>
      <c r="R72" s="67">
        <f t="shared" si="28"/>
        <v>0</v>
      </c>
    </row>
    <row r="73" spans="1:18" s="7" customFormat="1" ht="45" customHeight="1">
      <c r="A73" s="124">
        <v>61</v>
      </c>
      <c r="B73" s="144" t="s">
        <v>313</v>
      </c>
      <c r="C73" s="416" t="s">
        <v>504</v>
      </c>
      <c r="D73" s="18">
        <v>3</v>
      </c>
      <c r="E73" s="18">
        <v>43</v>
      </c>
      <c r="F73" s="417">
        <v>263.685</v>
      </c>
      <c r="G73" s="417">
        <f t="shared" si="24"/>
        <v>60.64755</v>
      </c>
      <c r="H73" s="18">
        <v>3</v>
      </c>
      <c r="I73" s="18">
        <v>3</v>
      </c>
      <c r="J73" s="18">
        <v>5</v>
      </c>
      <c r="K73" s="18">
        <f t="shared" si="32"/>
        <v>8</v>
      </c>
      <c r="L73" s="22">
        <f t="shared" si="33"/>
        <v>1.8604651162790697</v>
      </c>
      <c r="M73" s="19">
        <f t="shared" si="34"/>
        <v>0.35648595862487437</v>
      </c>
      <c r="N73" s="83">
        <f>L73*$T$18</f>
        <v>1.550387596899225</v>
      </c>
      <c r="O73" s="106">
        <f t="shared" si="26"/>
        <v>94</v>
      </c>
      <c r="P73" s="92">
        <f t="shared" si="27"/>
        <v>28</v>
      </c>
      <c r="Q73" s="17"/>
      <c r="R73" s="67">
        <f t="shared" si="28"/>
        <v>0</v>
      </c>
    </row>
    <row r="74" spans="1:18" s="7" customFormat="1" ht="45" customHeight="1">
      <c r="A74" s="125">
        <v>62</v>
      </c>
      <c r="B74" s="151" t="s">
        <v>309</v>
      </c>
      <c r="C74" s="134" t="s">
        <v>506</v>
      </c>
      <c r="D74" s="17">
        <v>7</v>
      </c>
      <c r="E74" s="18">
        <v>84</v>
      </c>
      <c r="F74" s="417">
        <v>5996.5</v>
      </c>
      <c r="G74" s="417">
        <f t="shared" si="24"/>
        <v>1379.1950000000002</v>
      </c>
      <c r="H74" s="18">
        <v>22</v>
      </c>
      <c r="I74" s="18">
        <v>22</v>
      </c>
      <c r="J74" s="18">
        <v>0</v>
      </c>
      <c r="K74" s="18">
        <f t="shared" si="32"/>
        <v>22</v>
      </c>
      <c r="L74" s="22">
        <f t="shared" si="33"/>
        <v>2.619047619047619</v>
      </c>
      <c r="M74" s="19">
        <f t="shared" si="34"/>
        <v>0.5019594763612107</v>
      </c>
      <c r="N74" s="83">
        <f>L74*$T$18</f>
        <v>2.182539682539683</v>
      </c>
      <c r="O74" s="106">
        <f t="shared" si="26"/>
        <v>3010</v>
      </c>
      <c r="P74" s="92">
        <f t="shared" si="27"/>
        <v>903</v>
      </c>
      <c r="Q74" s="23"/>
      <c r="R74" s="67">
        <f t="shared" si="28"/>
        <v>0</v>
      </c>
    </row>
    <row r="75" spans="1:18" s="7" customFormat="1" ht="45" customHeight="1" thickBot="1">
      <c r="A75" s="124">
        <v>63</v>
      </c>
      <c r="B75" s="165" t="s">
        <v>287</v>
      </c>
      <c r="C75" s="153" t="s">
        <v>497</v>
      </c>
      <c r="D75" s="58">
        <v>4</v>
      </c>
      <c r="E75" s="58">
        <v>44</v>
      </c>
      <c r="F75" s="421">
        <v>401.0583</v>
      </c>
      <c r="G75" s="421">
        <f t="shared" si="24"/>
        <v>92.243409</v>
      </c>
      <c r="H75" s="58">
        <v>13</v>
      </c>
      <c r="I75" s="58">
        <v>13</v>
      </c>
      <c r="J75" s="58">
        <v>0</v>
      </c>
      <c r="K75" s="58">
        <f t="shared" si="32"/>
        <v>13</v>
      </c>
      <c r="L75" s="71">
        <f t="shared" si="33"/>
        <v>2.9545454545454546</v>
      </c>
      <c r="M75" s="71">
        <f t="shared" si="34"/>
        <v>0.5660024988885656</v>
      </c>
      <c r="N75" s="115">
        <f>L75*$T$18</f>
        <v>2.4621212121212124</v>
      </c>
      <c r="O75" s="106">
        <f t="shared" si="26"/>
        <v>227</v>
      </c>
      <c r="P75" s="92" t="s">
        <v>511</v>
      </c>
      <c r="Q75" s="23" t="s">
        <v>511</v>
      </c>
      <c r="R75" s="23" t="s">
        <v>511</v>
      </c>
    </row>
    <row r="76" spans="1:18" s="7" customFormat="1" ht="45" customHeight="1" thickBot="1">
      <c r="A76" s="167"/>
      <c r="B76" s="155" t="s">
        <v>89</v>
      </c>
      <c r="C76" s="156"/>
      <c r="D76" s="157">
        <f aca="true" t="shared" si="35" ref="D76:K76">SUM(D61:D75)</f>
        <v>50</v>
      </c>
      <c r="E76" s="157">
        <f t="shared" si="35"/>
        <v>683</v>
      </c>
      <c r="F76" s="422">
        <f t="shared" si="35"/>
        <v>10156.8773</v>
      </c>
      <c r="G76" s="422">
        <f>SUM(G61:G75)</f>
        <v>2336.081779</v>
      </c>
      <c r="H76" s="157">
        <f t="shared" si="35"/>
        <v>139</v>
      </c>
      <c r="I76" s="157">
        <f t="shared" si="35"/>
        <v>131</v>
      </c>
      <c r="J76" s="157">
        <f t="shared" si="35"/>
        <v>57</v>
      </c>
      <c r="K76" s="157">
        <f t="shared" si="35"/>
        <v>188</v>
      </c>
      <c r="L76" s="158">
        <f t="shared" si="33"/>
        <v>2.7525622254758417</v>
      </c>
      <c r="M76" s="158">
        <f t="shared" si="34"/>
        <v>0.53225020253026</v>
      </c>
      <c r="N76" s="159">
        <f>AVERAGE(N61:N75)</f>
        <v>2.3944778809423544</v>
      </c>
      <c r="O76" s="167">
        <f>SUM(O61:O75)</f>
        <v>5406</v>
      </c>
      <c r="P76" s="156">
        <f>SUM(P61:P75)</f>
        <v>1554</v>
      </c>
      <c r="Q76" s="157">
        <f>SUM(Q61:Q75)</f>
        <v>0</v>
      </c>
      <c r="R76" s="168">
        <f>SUM(R61:R75)</f>
        <v>0</v>
      </c>
    </row>
    <row r="77" spans="1:18" s="7" customFormat="1" ht="45" customHeight="1" thickBot="1">
      <c r="A77" s="194"/>
      <c r="B77" s="138" t="s">
        <v>431</v>
      </c>
      <c r="C77" s="91"/>
      <c r="D77" s="68"/>
      <c r="E77" s="68"/>
      <c r="F77" s="423"/>
      <c r="G77" s="423"/>
      <c r="H77" s="68"/>
      <c r="I77" s="68"/>
      <c r="J77" s="68"/>
      <c r="K77" s="68"/>
      <c r="L77" s="68"/>
      <c r="M77" s="68"/>
      <c r="N77" s="80"/>
      <c r="O77" s="105"/>
      <c r="P77" s="91"/>
      <c r="Q77" s="68"/>
      <c r="R77" s="69"/>
    </row>
    <row r="78" spans="1:18" s="7" customFormat="1" ht="45" customHeight="1">
      <c r="A78" s="124">
        <v>64</v>
      </c>
      <c r="B78" s="139" t="s">
        <v>413</v>
      </c>
      <c r="C78" s="161" t="s">
        <v>536</v>
      </c>
      <c r="D78" s="66">
        <v>3</v>
      </c>
      <c r="E78" s="66">
        <v>39.5</v>
      </c>
      <c r="F78" s="419">
        <v>225</v>
      </c>
      <c r="G78" s="419">
        <f aca="true" t="shared" si="36" ref="G78:G88">F78*$U$18</f>
        <v>51.75</v>
      </c>
      <c r="H78" s="66">
        <v>1</v>
      </c>
      <c r="I78" s="66">
        <v>0</v>
      </c>
      <c r="J78" s="66">
        <v>0</v>
      </c>
      <c r="K78" s="66">
        <f>I78</f>
        <v>0</v>
      </c>
      <c r="L78" s="60">
        <f aca="true" t="shared" si="37" ref="L78:L89">K78*10/E78</f>
        <v>0</v>
      </c>
      <c r="M78" s="60">
        <f aca="true" t="shared" si="38" ref="M78:M89">O78/F78</f>
        <v>0</v>
      </c>
      <c r="N78" s="81">
        <f aca="true" t="shared" si="39" ref="N78:N88">L78*$T$18</f>
        <v>0</v>
      </c>
      <c r="O78" s="106">
        <f>ROUND(N78*G78,0)</f>
        <v>0</v>
      </c>
      <c r="P78" s="92">
        <f>ROUND(IF(O78&lt;$T$10,"0",O78*30/100),0)</f>
        <v>0</v>
      </c>
      <c r="Q78" s="66"/>
      <c r="R78" s="67">
        <f>ROUND(IF(Q78&lt;P78,Q78,P78),0)</f>
        <v>0</v>
      </c>
    </row>
    <row r="79" spans="1:18" s="7" customFormat="1" ht="45" customHeight="1">
      <c r="A79" s="125">
        <v>65</v>
      </c>
      <c r="B79" s="142" t="s">
        <v>414</v>
      </c>
      <c r="C79" s="134" t="s">
        <v>536</v>
      </c>
      <c r="D79" s="18">
        <v>5</v>
      </c>
      <c r="E79" s="18">
        <v>70</v>
      </c>
      <c r="F79" s="417">
        <v>520</v>
      </c>
      <c r="G79" s="417">
        <f t="shared" si="36"/>
        <v>119.60000000000001</v>
      </c>
      <c r="H79" s="18">
        <v>4</v>
      </c>
      <c r="I79" s="18">
        <v>0</v>
      </c>
      <c r="J79" s="18">
        <v>0</v>
      </c>
      <c r="K79" s="18">
        <f>I79</f>
        <v>0</v>
      </c>
      <c r="L79" s="19">
        <f t="shared" si="37"/>
        <v>0</v>
      </c>
      <c r="M79" s="19">
        <f t="shared" si="38"/>
        <v>0</v>
      </c>
      <c r="N79" s="82">
        <f t="shared" si="39"/>
        <v>0</v>
      </c>
      <c r="O79" s="106">
        <f aca="true" t="shared" si="40" ref="O79:O88">ROUND(N79*G79,0)</f>
        <v>0</v>
      </c>
      <c r="P79" s="92">
        <f aca="true" t="shared" si="41" ref="P79:P87">ROUND(IF(O79&lt;$T$10,"0",O79*30/100),0)</f>
        <v>0</v>
      </c>
      <c r="Q79" s="18"/>
      <c r="R79" s="67">
        <f aca="true" t="shared" si="42" ref="R79:R87">ROUND(IF(Q79&lt;P79,Q79,P79),0)</f>
        <v>0</v>
      </c>
    </row>
    <row r="80" spans="1:18" s="7" customFormat="1" ht="45" customHeight="1">
      <c r="A80" s="124">
        <v>66</v>
      </c>
      <c r="B80" s="142" t="s">
        <v>415</v>
      </c>
      <c r="C80" s="134" t="s">
        <v>536</v>
      </c>
      <c r="D80" s="18">
        <v>23</v>
      </c>
      <c r="E80" s="18">
        <v>243.6</v>
      </c>
      <c r="F80" s="417">
        <v>2256</v>
      </c>
      <c r="G80" s="417">
        <f t="shared" si="36"/>
        <v>518.88</v>
      </c>
      <c r="H80" s="18">
        <v>31</v>
      </c>
      <c r="I80" s="18">
        <v>7</v>
      </c>
      <c r="J80" s="18">
        <v>0</v>
      </c>
      <c r="K80" s="18">
        <f>+I80+J80</f>
        <v>7</v>
      </c>
      <c r="L80" s="19">
        <f t="shared" si="37"/>
        <v>0.28735632183908044</v>
      </c>
      <c r="M80" s="19">
        <f t="shared" si="38"/>
        <v>0.0549645390070922</v>
      </c>
      <c r="N80" s="82">
        <f t="shared" si="39"/>
        <v>0.23946360153256704</v>
      </c>
      <c r="O80" s="106">
        <f t="shared" si="40"/>
        <v>124</v>
      </c>
      <c r="P80" s="92">
        <f t="shared" si="41"/>
        <v>37</v>
      </c>
      <c r="Q80" s="18"/>
      <c r="R80" s="67">
        <f t="shared" si="42"/>
        <v>0</v>
      </c>
    </row>
    <row r="81" spans="1:18" s="7" customFormat="1" ht="45" customHeight="1">
      <c r="A81" s="125">
        <v>67</v>
      </c>
      <c r="B81" s="142" t="s">
        <v>416</v>
      </c>
      <c r="C81" s="133" t="s">
        <v>536</v>
      </c>
      <c r="D81" s="18">
        <v>2</v>
      </c>
      <c r="E81" s="18">
        <v>29</v>
      </c>
      <c r="F81" s="417">
        <v>255.545</v>
      </c>
      <c r="G81" s="417">
        <f t="shared" si="36"/>
        <v>58.77535</v>
      </c>
      <c r="H81" s="18">
        <v>1</v>
      </c>
      <c r="I81" s="18">
        <v>1</v>
      </c>
      <c r="J81" s="18">
        <v>0</v>
      </c>
      <c r="K81" s="18">
        <f>I81</f>
        <v>1</v>
      </c>
      <c r="L81" s="19">
        <f t="shared" si="37"/>
        <v>0.3448275862068966</v>
      </c>
      <c r="M81" s="19">
        <f t="shared" si="38"/>
        <v>0.06652448688097987</v>
      </c>
      <c r="N81" s="82">
        <f t="shared" si="39"/>
        <v>0.2873563218390805</v>
      </c>
      <c r="O81" s="106">
        <f t="shared" si="40"/>
        <v>17</v>
      </c>
      <c r="P81" s="92">
        <f t="shared" si="41"/>
        <v>5</v>
      </c>
      <c r="Q81" s="18"/>
      <c r="R81" s="67">
        <f t="shared" si="42"/>
        <v>0</v>
      </c>
    </row>
    <row r="82" spans="1:18" s="7" customFormat="1" ht="45" customHeight="1">
      <c r="A82" s="124">
        <v>68</v>
      </c>
      <c r="B82" s="144" t="s">
        <v>48</v>
      </c>
      <c r="C82" s="133" t="s">
        <v>534</v>
      </c>
      <c r="D82" s="18">
        <v>3</v>
      </c>
      <c r="E82" s="18">
        <v>38</v>
      </c>
      <c r="F82" s="417">
        <v>156.031</v>
      </c>
      <c r="G82" s="417">
        <f t="shared" si="36"/>
        <v>35.887130000000006</v>
      </c>
      <c r="H82" s="18">
        <v>7</v>
      </c>
      <c r="I82" s="18">
        <v>7</v>
      </c>
      <c r="J82" s="18">
        <v>4</v>
      </c>
      <c r="K82" s="18">
        <f aca="true" t="shared" si="43" ref="K82:K88">+I82+J82</f>
        <v>11</v>
      </c>
      <c r="L82" s="19">
        <f t="shared" si="37"/>
        <v>2.8947368421052633</v>
      </c>
      <c r="M82" s="19">
        <f t="shared" si="38"/>
        <v>0.5575815062391448</v>
      </c>
      <c r="N82" s="82">
        <f t="shared" si="39"/>
        <v>2.412280701754386</v>
      </c>
      <c r="O82" s="106">
        <f t="shared" si="40"/>
        <v>87</v>
      </c>
      <c r="P82" s="92">
        <f t="shared" si="41"/>
        <v>26</v>
      </c>
      <c r="Q82" s="18"/>
      <c r="R82" s="67">
        <f t="shared" si="42"/>
        <v>0</v>
      </c>
    </row>
    <row r="83" spans="1:18" s="7" customFormat="1" ht="45" customHeight="1">
      <c r="A83" s="125">
        <v>69</v>
      </c>
      <c r="B83" s="144" t="s">
        <v>305</v>
      </c>
      <c r="C83" s="132" t="s">
        <v>369</v>
      </c>
      <c r="D83" s="18"/>
      <c r="E83" s="18"/>
      <c r="F83" s="417">
        <v>207.563</v>
      </c>
      <c r="G83" s="417">
        <f t="shared" si="36"/>
        <v>47.739489999999996</v>
      </c>
      <c r="H83" s="18"/>
      <c r="I83" s="18"/>
      <c r="J83" s="18"/>
      <c r="K83" s="18"/>
      <c r="L83" s="19"/>
      <c r="M83" s="19"/>
      <c r="N83" s="82"/>
      <c r="O83" s="106">
        <f t="shared" si="40"/>
        <v>0</v>
      </c>
      <c r="P83" s="92">
        <f t="shared" si="41"/>
        <v>0</v>
      </c>
      <c r="Q83" s="18"/>
      <c r="R83" s="67">
        <f t="shared" si="42"/>
        <v>0</v>
      </c>
    </row>
    <row r="84" spans="1:18" s="7" customFormat="1" ht="45" customHeight="1">
      <c r="A84" s="124">
        <v>70</v>
      </c>
      <c r="B84" s="146" t="s">
        <v>417</v>
      </c>
      <c r="C84" s="133">
        <v>44036</v>
      </c>
      <c r="D84" s="18">
        <v>3</v>
      </c>
      <c r="E84" s="18">
        <v>32.6</v>
      </c>
      <c r="F84" s="417">
        <v>1294.273</v>
      </c>
      <c r="G84" s="417">
        <f t="shared" si="36"/>
        <v>297.68279</v>
      </c>
      <c r="H84" s="18">
        <v>5</v>
      </c>
      <c r="I84" s="18">
        <v>5</v>
      </c>
      <c r="J84" s="18">
        <v>5</v>
      </c>
      <c r="K84" s="18">
        <f t="shared" si="43"/>
        <v>10</v>
      </c>
      <c r="L84" s="19">
        <f t="shared" si="37"/>
        <v>3.067484662576687</v>
      </c>
      <c r="M84" s="19">
        <f t="shared" si="38"/>
        <v>0.5879748708348239</v>
      </c>
      <c r="N84" s="82">
        <f t="shared" si="39"/>
        <v>2.556237218813906</v>
      </c>
      <c r="O84" s="106">
        <f t="shared" si="40"/>
        <v>761</v>
      </c>
      <c r="P84" s="92">
        <f t="shared" si="41"/>
        <v>228</v>
      </c>
      <c r="Q84" s="20"/>
      <c r="R84" s="67">
        <f t="shared" si="42"/>
        <v>0</v>
      </c>
    </row>
    <row r="85" spans="1:18" s="7" customFormat="1" ht="45" customHeight="1">
      <c r="A85" s="125">
        <v>71</v>
      </c>
      <c r="B85" s="146" t="s">
        <v>418</v>
      </c>
      <c r="C85" s="132" t="s">
        <v>369</v>
      </c>
      <c r="D85" s="18"/>
      <c r="E85" s="18"/>
      <c r="F85" s="417">
        <v>1535.43</v>
      </c>
      <c r="G85" s="417">
        <f t="shared" si="36"/>
        <v>353.1489</v>
      </c>
      <c r="H85" s="18"/>
      <c r="I85" s="18"/>
      <c r="J85" s="18"/>
      <c r="K85" s="18"/>
      <c r="L85" s="19"/>
      <c r="M85" s="19"/>
      <c r="N85" s="82"/>
      <c r="O85" s="106">
        <f t="shared" si="40"/>
        <v>0</v>
      </c>
      <c r="P85" s="92">
        <f t="shared" si="41"/>
        <v>0</v>
      </c>
      <c r="Q85" s="20"/>
      <c r="R85" s="67">
        <f t="shared" si="42"/>
        <v>0</v>
      </c>
    </row>
    <row r="86" spans="1:18" s="7" customFormat="1" ht="71.25" customHeight="1">
      <c r="A86" s="124">
        <v>72</v>
      </c>
      <c r="B86" s="146" t="s">
        <v>542</v>
      </c>
      <c r="C86" s="133" t="s">
        <v>547</v>
      </c>
      <c r="D86" s="18">
        <v>3</v>
      </c>
      <c r="E86" s="18">
        <v>34</v>
      </c>
      <c r="F86" s="417">
        <v>1164.2</v>
      </c>
      <c r="G86" s="417">
        <f t="shared" si="36"/>
        <v>267.766</v>
      </c>
      <c r="H86" s="18">
        <v>8</v>
      </c>
      <c r="I86" s="18">
        <v>6</v>
      </c>
      <c r="J86" s="18">
        <v>1</v>
      </c>
      <c r="K86" s="18">
        <f t="shared" si="43"/>
        <v>7</v>
      </c>
      <c r="L86" s="19">
        <f t="shared" si="37"/>
        <v>2.0588235294117645</v>
      </c>
      <c r="M86" s="19">
        <f t="shared" si="38"/>
        <v>0.39426215426902594</v>
      </c>
      <c r="N86" s="82">
        <f t="shared" si="39"/>
        <v>1.7156862745098038</v>
      </c>
      <c r="O86" s="106">
        <f t="shared" si="40"/>
        <v>459</v>
      </c>
      <c r="P86" s="92">
        <f t="shared" si="41"/>
        <v>138</v>
      </c>
      <c r="Q86" s="20"/>
      <c r="R86" s="67">
        <f t="shared" si="42"/>
        <v>0</v>
      </c>
    </row>
    <row r="87" spans="1:18" s="7" customFormat="1" ht="45" customHeight="1">
      <c r="A87" s="124">
        <v>74</v>
      </c>
      <c r="B87" s="146" t="s">
        <v>395</v>
      </c>
      <c r="C87" s="133" t="s">
        <v>548</v>
      </c>
      <c r="D87" s="18">
        <v>2</v>
      </c>
      <c r="E87" s="18">
        <v>22.2</v>
      </c>
      <c r="F87" s="417">
        <v>920.346</v>
      </c>
      <c r="G87" s="417">
        <f t="shared" si="36"/>
        <v>211.67958000000002</v>
      </c>
      <c r="H87" s="18">
        <v>3</v>
      </c>
      <c r="I87" s="18">
        <v>3</v>
      </c>
      <c r="J87" s="18">
        <v>5</v>
      </c>
      <c r="K87" s="18">
        <f t="shared" si="43"/>
        <v>8</v>
      </c>
      <c r="L87" s="19">
        <f t="shared" si="37"/>
        <v>3.6036036036036037</v>
      </c>
      <c r="M87" s="19">
        <f t="shared" si="38"/>
        <v>0.6910444550201772</v>
      </c>
      <c r="N87" s="82">
        <f t="shared" si="39"/>
        <v>3.0030030030030033</v>
      </c>
      <c r="O87" s="106">
        <f t="shared" si="40"/>
        <v>636</v>
      </c>
      <c r="P87" s="92">
        <f t="shared" si="41"/>
        <v>191</v>
      </c>
      <c r="Q87" s="20"/>
      <c r="R87" s="67">
        <f t="shared" si="42"/>
        <v>0</v>
      </c>
    </row>
    <row r="88" spans="1:18" s="7" customFormat="1" ht="45" customHeight="1" thickBot="1">
      <c r="A88" s="125">
        <v>75</v>
      </c>
      <c r="B88" s="165" t="s">
        <v>396</v>
      </c>
      <c r="C88" s="133">
        <v>44015</v>
      </c>
      <c r="D88" s="58">
        <v>1</v>
      </c>
      <c r="E88" s="58">
        <v>10.3</v>
      </c>
      <c r="F88" s="421">
        <v>526.4</v>
      </c>
      <c r="G88" s="421">
        <f t="shared" si="36"/>
        <v>121.072</v>
      </c>
      <c r="H88" s="58">
        <v>3</v>
      </c>
      <c r="I88" s="58">
        <v>3</v>
      </c>
      <c r="J88" s="58">
        <v>0</v>
      </c>
      <c r="K88" s="18">
        <f t="shared" si="43"/>
        <v>3</v>
      </c>
      <c r="L88" s="19">
        <f t="shared" si="37"/>
        <v>2.9126213592233006</v>
      </c>
      <c r="M88" s="19">
        <f t="shared" si="38"/>
        <v>0.5585106382978724</v>
      </c>
      <c r="N88" s="82">
        <f t="shared" si="39"/>
        <v>2.4271844660194173</v>
      </c>
      <c r="O88" s="106">
        <f t="shared" si="40"/>
        <v>294</v>
      </c>
      <c r="P88" s="92" t="s">
        <v>511</v>
      </c>
      <c r="Q88" s="20" t="s">
        <v>511</v>
      </c>
      <c r="R88" s="20" t="str">
        <f>P88</f>
        <v>-</v>
      </c>
    </row>
    <row r="89" spans="1:18" s="7" customFormat="1" ht="45" customHeight="1" thickBot="1">
      <c r="A89" s="181"/>
      <c r="B89" s="141" t="s">
        <v>89</v>
      </c>
      <c r="C89" s="90"/>
      <c r="D89" s="73">
        <f aca="true" t="shared" si="44" ref="D89:K89">SUM(D78:D88)</f>
        <v>45</v>
      </c>
      <c r="E89" s="158">
        <f t="shared" si="44"/>
        <v>519.2</v>
      </c>
      <c r="F89" s="422">
        <f t="shared" si="44"/>
        <v>9060.788</v>
      </c>
      <c r="G89" s="422">
        <f t="shared" si="44"/>
        <v>2083.98124</v>
      </c>
      <c r="H89" s="73">
        <f t="shared" si="44"/>
        <v>63</v>
      </c>
      <c r="I89" s="73">
        <f t="shared" si="44"/>
        <v>32</v>
      </c>
      <c r="J89" s="73">
        <f t="shared" si="44"/>
        <v>15</v>
      </c>
      <c r="K89" s="73">
        <f t="shared" si="44"/>
        <v>47</v>
      </c>
      <c r="L89" s="158">
        <f t="shared" si="37"/>
        <v>0.9052388289676424</v>
      </c>
      <c r="M89" s="158">
        <f t="shared" si="38"/>
        <v>0.26244957944055197</v>
      </c>
      <c r="N89" s="159">
        <f>AVERAGE(N78:N88)</f>
        <v>1.4045790652746848</v>
      </c>
      <c r="O89" s="104">
        <f>SUM(O78:O88)</f>
        <v>2378</v>
      </c>
      <c r="P89" s="90">
        <f>SUM(P78:P88)</f>
        <v>625</v>
      </c>
      <c r="Q89" s="73">
        <f>SUM(Q78:Q88)</f>
        <v>0</v>
      </c>
      <c r="R89" s="74">
        <f>SUM(R77:R88)</f>
        <v>0</v>
      </c>
    </row>
    <row r="90" spans="1:18" s="7" customFormat="1" ht="45" customHeight="1" thickBot="1">
      <c r="A90" s="193"/>
      <c r="B90" s="221" t="s">
        <v>432</v>
      </c>
      <c r="C90" s="171"/>
      <c r="D90" s="172"/>
      <c r="E90" s="172"/>
      <c r="F90" s="430"/>
      <c r="G90" s="430"/>
      <c r="H90" s="172"/>
      <c r="I90" s="172"/>
      <c r="J90" s="172"/>
      <c r="K90" s="172"/>
      <c r="L90" s="172"/>
      <c r="M90" s="172"/>
      <c r="N90" s="173"/>
      <c r="O90" s="174"/>
      <c r="P90" s="171"/>
      <c r="Q90" s="172"/>
      <c r="R90" s="175"/>
    </row>
    <row r="91" spans="1:18" s="7" customFormat="1" ht="45" customHeight="1">
      <c r="A91" s="124">
        <v>76</v>
      </c>
      <c r="B91" s="139" t="s">
        <v>484</v>
      </c>
      <c r="C91" s="133" t="s">
        <v>551</v>
      </c>
      <c r="D91" s="66">
        <v>3</v>
      </c>
      <c r="E91" s="66">
        <v>90</v>
      </c>
      <c r="F91" s="419">
        <v>2465</v>
      </c>
      <c r="G91" s="419">
        <f aca="true" t="shared" si="45" ref="G91:G96">F91*$U$18</f>
        <v>566.95</v>
      </c>
      <c r="H91" s="66">
        <v>1</v>
      </c>
      <c r="I91" s="66">
        <v>1</v>
      </c>
      <c r="J91" s="66">
        <v>3</v>
      </c>
      <c r="K91" s="18">
        <f aca="true" t="shared" si="46" ref="K91:K96">I91+J91</f>
        <v>4</v>
      </c>
      <c r="L91" s="19">
        <f aca="true" t="shared" si="47" ref="L91:L97">K91*10/E91</f>
        <v>0.4444444444444444</v>
      </c>
      <c r="M91" s="19">
        <f aca="true" t="shared" si="48" ref="M91:M97">O91/F91</f>
        <v>0.08519269776876268</v>
      </c>
      <c r="N91" s="82">
        <f aca="true" t="shared" si="49" ref="N91:N96">L91*$T$18</f>
        <v>0.37037037037037035</v>
      </c>
      <c r="O91" s="107">
        <f aca="true" t="shared" si="50" ref="O91:O96">ROUND(N91*G91,0)</f>
        <v>210</v>
      </c>
      <c r="P91" s="93">
        <f>ROUND(IF(O91&lt;$T$10,"0",O91*30/100),0)</f>
        <v>63</v>
      </c>
      <c r="Q91" s="18"/>
      <c r="R91" s="20">
        <f>ROUND(IF(Q91&lt;P91,Q91,P91),0)</f>
        <v>0</v>
      </c>
    </row>
    <row r="92" spans="1:18" s="7" customFormat="1" ht="45" customHeight="1">
      <c r="A92" s="125">
        <v>77</v>
      </c>
      <c r="B92" s="144" t="s">
        <v>485</v>
      </c>
      <c r="C92" s="133" t="s">
        <v>529</v>
      </c>
      <c r="D92" s="18">
        <v>2</v>
      </c>
      <c r="E92" s="18">
        <v>52</v>
      </c>
      <c r="F92" s="417">
        <v>212.2506</v>
      </c>
      <c r="G92" s="417">
        <f t="shared" si="45"/>
        <v>48.817638</v>
      </c>
      <c r="H92" s="18">
        <v>3</v>
      </c>
      <c r="I92" s="18">
        <v>2</v>
      </c>
      <c r="J92" s="18">
        <v>2</v>
      </c>
      <c r="K92" s="18">
        <f t="shared" si="46"/>
        <v>4</v>
      </c>
      <c r="L92" s="19">
        <f t="shared" si="47"/>
        <v>0.7692307692307693</v>
      </c>
      <c r="M92" s="19">
        <f t="shared" si="48"/>
        <v>0.1460537685170266</v>
      </c>
      <c r="N92" s="82">
        <f t="shared" si="49"/>
        <v>0.6410256410256411</v>
      </c>
      <c r="O92" s="107">
        <f t="shared" si="50"/>
        <v>31</v>
      </c>
      <c r="P92" s="93">
        <f>ROUND(IF(O92&lt;$T$10,"0",O92*30/100),0)</f>
        <v>9</v>
      </c>
      <c r="Q92" s="18"/>
      <c r="R92" s="20">
        <f>ROUND(IF(Q92&lt;P92,Q92,P92),0)</f>
        <v>0</v>
      </c>
    </row>
    <row r="93" spans="1:18" s="7" customFormat="1" ht="45" customHeight="1">
      <c r="A93" s="124">
        <v>78</v>
      </c>
      <c r="B93" s="150" t="s">
        <v>298</v>
      </c>
      <c r="C93" s="133" t="s">
        <v>539</v>
      </c>
      <c r="D93" s="39">
        <v>3</v>
      </c>
      <c r="E93" s="35">
        <v>59</v>
      </c>
      <c r="F93" s="417">
        <v>656.354</v>
      </c>
      <c r="G93" s="417">
        <f t="shared" si="45"/>
        <v>150.96142</v>
      </c>
      <c r="H93" s="18">
        <v>1</v>
      </c>
      <c r="I93" s="18">
        <v>1</v>
      </c>
      <c r="J93" s="18">
        <v>2</v>
      </c>
      <c r="K93" s="18">
        <f t="shared" si="46"/>
        <v>3</v>
      </c>
      <c r="L93" s="19">
        <f t="shared" si="47"/>
        <v>0.5084745762711864</v>
      </c>
      <c r="M93" s="19">
        <f t="shared" si="48"/>
        <v>0.09750835677088887</v>
      </c>
      <c r="N93" s="82">
        <f t="shared" si="49"/>
        <v>0.423728813559322</v>
      </c>
      <c r="O93" s="107">
        <f t="shared" si="50"/>
        <v>64</v>
      </c>
      <c r="P93" s="93">
        <f>ROUND(IF(O93&lt;$T$10,"0",O93*30/100),0)</f>
        <v>19</v>
      </c>
      <c r="Q93" s="18"/>
      <c r="R93" s="20">
        <f>ROUND(IF(Q93&lt;P93,Q93,P93),0)</f>
        <v>0</v>
      </c>
    </row>
    <row r="94" spans="1:18" s="7" customFormat="1" ht="45" customHeight="1">
      <c r="A94" s="125">
        <v>79</v>
      </c>
      <c r="B94" s="144" t="s">
        <v>486</v>
      </c>
      <c r="C94" s="133">
        <v>44024</v>
      </c>
      <c r="D94" s="39">
        <v>3</v>
      </c>
      <c r="E94" s="35">
        <v>35</v>
      </c>
      <c r="F94" s="417">
        <v>160.95</v>
      </c>
      <c r="G94" s="417">
        <f t="shared" si="45"/>
        <v>37.018499999999996</v>
      </c>
      <c r="H94" s="35">
        <v>0</v>
      </c>
      <c r="I94" s="35">
        <v>0</v>
      </c>
      <c r="J94" s="35">
        <v>3</v>
      </c>
      <c r="K94" s="18">
        <f t="shared" si="46"/>
        <v>3</v>
      </c>
      <c r="L94" s="22">
        <f t="shared" si="47"/>
        <v>0.8571428571428571</v>
      </c>
      <c r="M94" s="19">
        <f t="shared" si="48"/>
        <v>0.16154085119602363</v>
      </c>
      <c r="N94" s="83">
        <f t="shared" si="49"/>
        <v>0.7142857142857143</v>
      </c>
      <c r="O94" s="107">
        <f t="shared" si="50"/>
        <v>26</v>
      </c>
      <c r="P94" s="93">
        <f>ROUND(IF(O94&lt;$T$10,"0",O94*30/100),0)</f>
        <v>8</v>
      </c>
      <c r="Q94" s="35"/>
      <c r="R94" s="20">
        <f>ROUND(IF(Q94&lt;P94,Q94,P94),0)</f>
        <v>0</v>
      </c>
    </row>
    <row r="95" spans="1:18" s="7" customFormat="1" ht="45" customHeight="1">
      <c r="A95" s="124">
        <v>80</v>
      </c>
      <c r="B95" s="151" t="s">
        <v>343</v>
      </c>
      <c r="C95" s="134" t="s">
        <v>500</v>
      </c>
      <c r="D95" s="17">
        <v>3</v>
      </c>
      <c r="E95" s="17">
        <v>40</v>
      </c>
      <c r="F95" s="417">
        <v>798.62</v>
      </c>
      <c r="G95" s="417">
        <f t="shared" si="45"/>
        <v>183.6826</v>
      </c>
      <c r="H95" s="18">
        <v>13</v>
      </c>
      <c r="I95" s="18">
        <v>7</v>
      </c>
      <c r="J95" s="18">
        <v>2</v>
      </c>
      <c r="K95" s="18">
        <f t="shared" si="46"/>
        <v>9</v>
      </c>
      <c r="L95" s="22">
        <f t="shared" si="47"/>
        <v>2.25</v>
      </c>
      <c r="M95" s="19">
        <f t="shared" si="48"/>
        <v>0.43074303172973377</v>
      </c>
      <c r="N95" s="83">
        <f t="shared" si="49"/>
        <v>1.875</v>
      </c>
      <c r="O95" s="107">
        <f t="shared" si="50"/>
        <v>344</v>
      </c>
      <c r="P95" s="93">
        <f>ROUND(IF(O95&lt;$T$10,"0",O95*30/100),0)</f>
        <v>103</v>
      </c>
      <c r="Q95" s="23"/>
      <c r="R95" s="20">
        <f>ROUND(IF(Q95&lt;P95,Q95,P95),0)</f>
        <v>0</v>
      </c>
    </row>
    <row r="96" spans="1:18" s="7" customFormat="1" ht="45" customHeight="1" thickBot="1">
      <c r="A96" s="125">
        <v>81</v>
      </c>
      <c r="B96" s="165" t="s">
        <v>299</v>
      </c>
      <c r="C96" s="153" t="s">
        <v>523</v>
      </c>
      <c r="D96" s="58">
        <v>3</v>
      </c>
      <c r="E96" s="58">
        <v>32</v>
      </c>
      <c r="F96" s="421">
        <v>370</v>
      </c>
      <c r="G96" s="421">
        <f t="shared" si="45"/>
        <v>85.10000000000001</v>
      </c>
      <c r="H96" s="58">
        <v>7</v>
      </c>
      <c r="I96" s="58">
        <v>3</v>
      </c>
      <c r="J96" s="58">
        <v>0</v>
      </c>
      <c r="K96" s="18">
        <f t="shared" si="46"/>
        <v>3</v>
      </c>
      <c r="L96" s="22">
        <f t="shared" si="47"/>
        <v>0.9375</v>
      </c>
      <c r="M96" s="19">
        <f t="shared" si="48"/>
        <v>0.1783783783783784</v>
      </c>
      <c r="N96" s="83">
        <f t="shared" si="49"/>
        <v>0.78125</v>
      </c>
      <c r="O96" s="107">
        <f t="shared" si="50"/>
        <v>66</v>
      </c>
      <c r="P96" s="93" t="s">
        <v>511</v>
      </c>
      <c r="Q96" s="23" t="s">
        <v>511</v>
      </c>
      <c r="R96" s="20" t="str">
        <f>P96</f>
        <v>-</v>
      </c>
    </row>
    <row r="97" spans="1:18" s="7" customFormat="1" ht="45" customHeight="1" thickBot="1">
      <c r="A97" s="167"/>
      <c r="B97" s="176" t="s">
        <v>89</v>
      </c>
      <c r="C97" s="177"/>
      <c r="D97" s="178">
        <f aca="true" t="shared" si="51" ref="D97:K97">SUM(D91:D96)</f>
        <v>17</v>
      </c>
      <c r="E97" s="178">
        <f t="shared" si="51"/>
        <v>308</v>
      </c>
      <c r="F97" s="431">
        <f t="shared" si="51"/>
        <v>4663.174599999999</v>
      </c>
      <c r="G97" s="431">
        <f t="shared" si="51"/>
        <v>1072.530158</v>
      </c>
      <c r="H97" s="178">
        <f t="shared" si="51"/>
        <v>25</v>
      </c>
      <c r="I97" s="178">
        <f t="shared" si="51"/>
        <v>14</v>
      </c>
      <c r="J97" s="178">
        <f t="shared" si="51"/>
        <v>12</v>
      </c>
      <c r="K97" s="178">
        <f t="shared" si="51"/>
        <v>26</v>
      </c>
      <c r="L97" s="179">
        <f t="shared" si="47"/>
        <v>0.8441558441558441</v>
      </c>
      <c r="M97" s="179">
        <f t="shared" si="48"/>
        <v>0.15890462261481697</v>
      </c>
      <c r="N97" s="180">
        <f>AVERAGE(N91:N96)</f>
        <v>0.8009434232068413</v>
      </c>
      <c r="O97" s="181">
        <f>SUM(O91:O96)</f>
        <v>741</v>
      </c>
      <c r="P97" s="182">
        <f>SUM(P91:P96)</f>
        <v>202</v>
      </c>
      <c r="Q97" s="183">
        <f>SUM(Q91:Q96)</f>
        <v>0</v>
      </c>
      <c r="R97" s="184">
        <f>SUM(R91:R96)</f>
        <v>0</v>
      </c>
    </row>
    <row r="98" spans="1:18" s="7" customFormat="1" ht="45" customHeight="1" thickBot="1">
      <c r="A98" s="194"/>
      <c r="B98" s="138" t="s">
        <v>433</v>
      </c>
      <c r="C98" s="88"/>
      <c r="D98" s="63"/>
      <c r="E98" s="63"/>
      <c r="F98" s="432"/>
      <c r="G98" s="432"/>
      <c r="H98" s="63"/>
      <c r="I98" s="63"/>
      <c r="J98" s="63"/>
      <c r="K98" s="63"/>
      <c r="L98" s="185"/>
      <c r="M98" s="185"/>
      <c r="N98" s="76"/>
      <c r="O98" s="101"/>
      <c r="P98" s="88"/>
      <c r="Q98" s="63"/>
      <c r="R98" s="64"/>
    </row>
    <row r="99" spans="1:18" s="7" customFormat="1" ht="45" customHeight="1">
      <c r="A99" s="124">
        <v>82</v>
      </c>
      <c r="B99" s="139" t="s">
        <v>290</v>
      </c>
      <c r="C99" s="161" t="s">
        <v>539</v>
      </c>
      <c r="D99" s="66">
        <v>3</v>
      </c>
      <c r="E99" s="66">
        <v>30</v>
      </c>
      <c r="F99" s="419">
        <v>338.165</v>
      </c>
      <c r="G99" s="419">
        <f aca="true" t="shared" si="52" ref="G99:G111">F99*$U$18</f>
        <v>77.77795</v>
      </c>
      <c r="H99" s="66">
        <v>0</v>
      </c>
      <c r="I99" s="66">
        <v>0</v>
      </c>
      <c r="J99" s="66">
        <v>1</v>
      </c>
      <c r="K99" s="66">
        <f aca="true" t="shared" si="53" ref="K99:K111">I99+J99</f>
        <v>1</v>
      </c>
      <c r="L99" s="60">
        <f aca="true" t="shared" si="54" ref="L99:L112">K99*10/E99</f>
        <v>0.3333333333333333</v>
      </c>
      <c r="M99" s="60">
        <f aca="true" t="shared" si="55" ref="M99:M112">O99/F99</f>
        <v>0.0650569988023598</v>
      </c>
      <c r="N99" s="81">
        <f aca="true" t="shared" si="56" ref="N99:N104">L99*$T$18</f>
        <v>0.2777777777777778</v>
      </c>
      <c r="O99" s="106">
        <f>ROUND(N99*G99,0)</f>
        <v>22</v>
      </c>
      <c r="P99" s="92">
        <f>ROUND(IF(O99&lt;$T$10,"0",O99*30/100),0)</f>
        <v>7</v>
      </c>
      <c r="Q99" s="66"/>
      <c r="R99" s="67">
        <f>ROUND(IF(Q99&lt;P99,Q99,P99),0)</f>
        <v>0</v>
      </c>
    </row>
    <row r="100" spans="1:18" s="15" customFormat="1" ht="45" customHeight="1">
      <c r="A100" s="125">
        <v>83</v>
      </c>
      <c r="B100" s="142" t="s">
        <v>291</v>
      </c>
      <c r="C100" s="134" t="s">
        <v>540</v>
      </c>
      <c r="D100" s="18">
        <v>6</v>
      </c>
      <c r="E100" s="18">
        <v>60</v>
      </c>
      <c r="F100" s="417">
        <v>622.984</v>
      </c>
      <c r="G100" s="417">
        <f t="shared" si="52"/>
        <v>143.28632000000002</v>
      </c>
      <c r="H100" s="18">
        <v>2</v>
      </c>
      <c r="I100" s="18">
        <v>2</v>
      </c>
      <c r="J100" s="18">
        <v>2</v>
      </c>
      <c r="K100" s="18">
        <f t="shared" si="53"/>
        <v>4</v>
      </c>
      <c r="L100" s="19">
        <f t="shared" si="54"/>
        <v>0.6666666666666666</v>
      </c>
      <c r="M100" s="19">
        <f t="shared" si="55"/>
        <v>0.12841421288508212</v>
      </c>
      <c r="N100" s="82">
        <f t="shared" si="56"/>
        <v>0.5555555555555556</v>
      </c>
      <c r="O100" s="106">
        <f aca="true" t="shared" si="57" ref="O100:O111">ROUND(N100*G100,0)</f>
        <v>80</v>
      </c>
      <c r="P100" s="92">
        <f aca="true" t="shared" si="58" ref="P100:P111">ROUND(IF(O100&lt;$T$10,"0",O100*30/100),0)</f>
        <v>24</v>
      </c>
      <c r="Q100" s="18"/>
      <c r="R100" s="67">
        <f aca="true" t="shared" si="59" ref="R100:R111">ROUND(IF(Q100&lt;P100,Q100,P100),0)</f>
        <v>0</v>
      </c>
    </row>
    <row r="101" spans="1:18" s="15" customFormat="1" ht="45" customHeight="1">
      <c r="A101" s="124">
        <v>84</v>
      </c>
      <c r="B101" s="143" t="s">
        <v>301</v>
      </c>
      <c r="C101" s="134" t="s">
        <v>504</v>
      </c>
      <c r="D101" s="18">
        <v>2</v>
      </c>
      <c r="E101" s="18">
        <v>21.2</v>
      </c>
      <c r="F101" s="417">
        <v>37</v>
      </c>
      <c r="G101" s="417">
        <f t="shared" si="52"/>
        <v>8.51</v>
      </c>
      <c r="H101" s="18">
        <v>3</v>
      </c>
      <c r="I101" s="18">
        <v>1</v>
      </c>
      <c r="J101" s="18">
        <v>0</v>
      </c>
      <c r="K101" s="18">
        <f t="shared" si="53"/>
        <v>1</v>
      </c>
      <c r="L101" s="19">
        <f t="shared" si="54"/>
        <v>0.4716981132075472</v>
      </c>
      <c r="M101" s="19">
        <f t="shared" si="55"/>
        <v>0.08108108108108109</v>
      </c>
      <c r="N101" s="82">
        <f t="shared" si="56"/>
        <v>0.39308176100628933</v>
      </c>
      <c r="O101" s="106">
        <f t="shared" si="57"/>
        <v>3</v>
      </c>
      <c r="P101" s="92">
        <f t="shared" si="58"/>
        <v>1</v>
      </c>
      <c r="Q101" s="18"/>
      <c r="R101" s="67">
        <f t="shared" si="59"/>
        <v>0</v>
      </c>
    </row>
    <row r="102" spans="1:18" ht="45" customHeight="1">
      <c r="A102" s="125">
        <v>85</v>
      </c>
      <c r="B102" s="144" t="s">
        <v>466</v>
      </c>
      <c r="C102" s="134" t="s">
        <v>524</v>
      </c>
      <c r="D102" s="18">
        <v>3</v>
      </c>
      <c r="E102" s="18">
        <v>39.1</v>
      </c>
      <c r="F102" s="417">
        <v>175.227</v>
      </c>
      <c r="G102" s="417">
        <f t="shared" si="52"/>
        <v>40.30221</v>
      </c>
      <c r="H102" s="18">
        <v>13</v>
      </c>
      <c r="I102" s="18">
        <v>10</v>
      </c>
      <c r="J102" s="18">
        <v>4</v>
      </c>
      <c r="K102" s="18">
        <f t="shared" si="53"/>
        <v>14</v>
      </c>
      <c r="L102" s="19">
        <f t="shared" si="54"/>
        <v>3.580562659846547</v>
      </c>
      <c r="M102" s="19">
        <f t="shared" si="55"/>
        <v>0.6848259686007293</v>
      </c>
      <c r="N102" s="82">
        <f t="shared" si="56"/>
        <v>2.9838022165387894</v>
      </c>
      <c r="O102" s="106">
        <f t="shared" si="57"/>
        <v>120</v>
      </c>
      <c r="P102" s="92">
        <f t="shared" si="58"/>
        <v>36</v>
      </c>
      <c r="Q102" s="18"/>
      <c r="R102" s="67">
        <f t="shared" si="59"/>
        <v>0</v>
      </c>
    </row>
    <row r="103" spans="1:18" ht="45" customHeight="1">
      <c r="A103" s="124">
        <v>86</v>
      </c>
      <c r="B103" s="144" t="s">
        <v>292</v>
      </c>
      <c r="C103" s="133" t="s">
        <v>503</v>
      </c>
      <c r="D103" s="18">
        <v>3</v>
      </c>
      <c r="E103" s="18">
        <v>36.9</v>
      </c>
      <c r="F103" s="417">
        <v>225.0354</v>
      </c>
      <c r="G103" s="417">
        <f t="shared" si="52"/>
        <v>51.75814200000001</v>
      </c>
      <c r="H103" s="18">
        <v>17</v>
      </c>
      <c r="I103" s="18">
        <v>17</v>
      </c>
      <c r="J103" s="18">
        <v>0</v>
      </c>
      <c r="K103" s="18">
        <f t="shared" si="53"/>
        <v>17</v>
      </c>
      <c r="L103" s="19">
        <f t="shared" si="54"/>
        <v>4.607046070460704</v>
      </c>
      <c r="M103" s="19">
        <f t="shared" si="55"/>
        <v>0.884305313741749</v>
      </c>
      <c r="N103" s="82">
        <f t="shared" si="56"/>
        <v>3.839205058717254</v>
      </c>
      <c r="O103" s="106">
        <f t="shared" si="57"/>
        <v>199</v>
      </c>
      <c r="P103" s="92">
        <f t="shared" si="58"/>
        <v>60</v>
      </c>
      <c r="Q103" s="18"/>
      <c r="R103" s="67">
        <f t="shared" si="59"/>
        <v>0</v>
      </c>
    </row>
    <row r="104" spans="1:18" ht="45" customHeight="1">
      <c r="A104" s="125">
        <v>87</v>
      </c>
      <c r="B104" s="145" t="s">
        <v>293</v>
      </c>
      <c r="C104" s="133">
        <v>44029</v>
      </c>
      <c r="D104" s="18">
        <v>1</v>
      </c>
      <c r="E104" s="18">
        <v>11.59</v>
      </c>
      <c r="F104" s="433">
        <v>14.267</v>
      </c>
      <c r="G104" s="433">
        <f t="shared" si="52"/>
        <v>3.28141</v>
      </c>
      <c r="H104" s="52">
        <v>5</v>
      </c>
      <c r="I104" s="52">
        <v>5</v>
      </c>
      <c r="J104" s="52">
        <v>2</v>
      </c>
      <c r="K104" s="18">
        <f>I104+J104</f>
        <v>7</v>
      </c>
      <c r="L104" s="19">
        <f>K104*10/E104</f>
        <v>6.039689387402934</v>
      </c>
      <c r="M104" s="19">
        <f>O104/F104</f>
        <v>1.1915609448377376</v>
      </c>
      <c r="N104" s="82">
        <f t="shared" si="56"/>
        <v>5.033074489502445</v>
      </c>
      <c r="O104" s="106">
        <f t="shared" si="57"/>
        <v>17</v>
      </c>
      <c r="P104" s="92">
        <f t="shared" si="58"/>
        <v>5</v>
      </c>
      <c r="Q104" s="18"/>
      <c r="R104" s="67">
        <f t="shared" si="59"/>
        <v>0</v>
      </c>
    </row>
    <row r="105" spans="1:18" ht="45" customHeight="1">
      <c r="A105" s="124">
        <v>88</v>
      </c>
      <c r="B105" s="144" t="s">
        <v>294</v>
      </c>
      <c r="C105" s="134" t="s">
        <v>504</v>
      </c>
      <c r="D105" s="18">
        <v>3</v>
      </c>
      <c r="E105" s="18">
        <v>40</v>
      </c>
      <c r="F105" s="417">
        <v>139.5626</v>
      </c>
      <c r="G105" s="417">
        <f t="shared" si="52"/>
        <v>32.099398</v>
      </c>
      <c r="H105" s="18">
        <v>13</v>
      </c>
      <c r="I105" s="18">
        <v>13</v>
      </c>
      <c r="J105" s="18">
        <v>1</v>
      </c>
      <c r="K105" s="18">
        <f t="shared" si="53"/>
        <v>14</v>
      </c>
      <c r="L105" s="19">
        <f t="shared" si="54"/>
        <v>3.5</v>
      </c>
      <c r="M105" s="19">
        <f t="shared" si="55"/>
        <v>0.6735328805854863</v>
      </c>
      <c r="N105" s="82">
        <f aca="true" t="shared" si="60" ref="N105:N111">L105*$T$18</f>
        <v>2.916666666666667</v>
      </c>
      <c r="O105" s="106">
        <f t="shared" si="57"/>
        <v>94</v>
      </c>
      <c r="P105" s="92">
        <f t="shared" si="58"/>
        <v>28</v>
      </c>
      <c r="Q105" s="18"/>
      <c r="R105" s="67">
        <f t="shared" si="59"/>
        <v>0</v>
      </c>
    </row>
    <row r="106" spans="1:18" ht="45" customHeight="1">
      <c r="A106" s="125">
        <v>89</v>
      </c>
      <c r="B106" s="145" t="s">
        <v>295</v>
      </c>
      <c r="C106" s="134" t="s">
        <v>502</v>
      </c>
      <c r="D106" s="18">
        <v>3</v>
      </c>
      <c r="E106" s="18">
        <v>39</v>
      </c>
      <c r="F106" s="417">
        <v>343.0922</v>
      </c>
      <c r="G106" s="417">
        <f t="shared" si="52"/>
        <v>78.911206</v>
      </c>
      <c r="H106" s="18">
        <v>13</v>
      </c>
      <c r="I106" s="18">
        <v>13</v>
      </c>
      <c r="J106" s="18">
        <v>1</v>
      </c>
      <c r="K106" s="18">
        <f t="shared" si="53"/>
        <v>14</v>
      </c>
      <c r="L106" s="19">
        <f t="shared" si="54"/>
        <v>3.58974358974359</v>
      </c>
      <c r="M106" s="19">
        <f t="shared" si="55"/>
        <v>0.6878617467841006</v>
      </c>
      <c r="N106" s="82">
        <f t="shared" si="60"/>
        <v>2.9914529914529915</v>
      </c>
      <c r="O106" s="106">
        <f t="shared" si="57"/>
        <v>236</v>
      </c>
      <c r="P106" s="92">
        <f t="shared" si="58"/>
        <v>71</v>
      </c>
      <c r="Q106" s="29"/>
      <c r="R106" s="67">
        <f t="shared" si="59"/>
        <v>0</v>
      </c>
    </row>
    <row r="107" spans="1:22" ht="45" customHeight="1">
      <c r="A107" s="124">
        <v>90</v>
      </c>
      <c r="B107" s="144" t="s">
        <v>467</v>
      </c>
      <c r="C107" s="134" t="s">
        <v>528</v>
      </c>
      <c r="D107" s="18">
        <v>3</v>
      </c>
      <c r="E107" s="18">
        <v>47</v>
      </c>
      <c r="F107" s="417">
        <v>296.7171</v>
      </c>
      <c r="G107" s="417">
        <f t="shared" si="52"/>
        <v>68.244933</v>
      </c>
      <c r="H107" s="18">
        <v>2</v>
      </c>
      <c r="I107" s="18">
        <v>2</v>
      </c>
      <c r="J107" s="18">
        <v>1</v>
      </c>
      <c r="K107" s="18">
        <f t="shared" si="53"/>
        <v>3</v>
      </c>
      <c r="L107" s="19">
        <f t="shared" si="54"/>
        <v>0.6382978723404256</v>
      </c>
      <c r="M107" s="19">
        <f t="shared" si="55"/>
        <v>0.12132768889962862</v>
      </c>
      <c r="N107" s="82">
        <f t="shared" si="60"/>
        <v>0.5319148936170214</v>
      </c>
      <c r="O107" s="106">
        <f t="shared" si="57"/>
        <v>36</v>
      </c>
      <c r="P107" s="92">
        <f t="shared" si="58"/>
        <v>11</v>
      </c>
      <c r="Q107" s="29"/>
      <c r="R107" s="67">
        <f t="shared" si="59"/>
        <v>0</v>
      </c>
      <c r="S107" s="278"/>
      <c r="T107" s="276"/>
      <c r="U107" s="276"/>
      <c r="V107" s="276"/>
    </row>
    <row r="108" spans="1:22" ht="45" customHeight="1">
      <c r="A108" s="125">
        <v>91</v>
      </c>
      <c r="B108" s="144" t="s">
        <v>296</v>
      </c>
      <c r="C108" s="134" t="s">
        <v>499</v>
      </c>
      <c r="D108" s="18">
        <v>4</v>
      </c>
      <c r="E108" s="18">
        <v>57.84</v>
      </c>
      <c r="F108" s="417">
        <v>165.121</v>
      </c>
      <c r="G108" s="417">
        <f t="shared" si="52"/>
        <v>37.977830000000004</v>
      </c>
      <c r="H108" s="18">
        <v>18</v>
      </c>
      <c r="I108" s="18">
        <v>18</v>
      </c>
      <c r="J108" s="18">
        <v>0</v>
      </c>
      <c r="K108" s="18">
        <f t="shared" si="53"/>
        <v>18</v>
      </c>
      <c r="L108" s="19">
        <f t="shared" si="54"/>
        <v>3.1120331950207465</v>
      </c>
      <c r="M108" s="19">
        <f t="shared" si="55"/>
        <v>0.5935041575571853</v>
      </c>
      <c r="N108" s="82">
        <f t="shared" si="60"/>
        <v>2.593360995850622</v>
      </c>
      <c r="O108" s="106">
        <f t="shared" si="57"/>
        <v>98</v>
      </c>
      <c r="P108" s="92">
        <f t="shared" si="58"/>
        <v>29</v>
      </c>
      <c r="Q108" s="18"/>
      <c r="R108" s="67">
        <f t="shared" si="59"/>
        <v>0</v>
      </c>
      <c r="S108" s="278"/>
      <c r="T108" s="276"/>
      <c r="U108" s="276"/>
      <c r="V108" s="276"/>
    </row>
    <row r="109" spans="1:22" ht="45" customHeight="1">
      <c r="A109" s="124">
        <v>92</v>
      </c>
      <c r="B109" s="144" t="s">
        <v>11</v>
      </c>
      <c r="C109" s="134" t="s">
        <v>501</v>
      </c>
      <c r="D109" s="18">
        <v>3</v>
      </c>
      <c r="E109" s="18">
        <v>36</v>
      </c>
      <c r="F109" s="417">
        <v>46.194</v>
      </c>
      <c r="G109" s="417">
        <f t="shared" si="52"/>
        <v>10.62462</v>
      </c>
      <c r="H109" s="18">
        <v>9</v>
      </c>
      <c r="I109" s="18">
        <v>9</v>
      </c>
      <c r="J109" s="18">
        <v>4</v>
      </c>
      <c r="K109" s="18">
        <f t="shared" si="53"/>
        <v>13</v>
      </c>
      <c r="L109" s="19">
        <f t="shared" si="54"/>
        <v>3.611111111111111</v>
      </c>
      <c r="M109" s="19">
        <f t="shared" si="55"/>
        <v>0.692730657661168</v>
      </c>
      <c r="N109" s="82">
        <f t="shared" si="60"/>
        <v>3.0092592592592595</v>
      </c>
      <c r="O109" s="106">
        <f t="shared" si="57"/>
        <v>32</v>
      </c>
      <c r="P109" s="92">
        <f t="shared" si="58"/>
        <v>10</v>
      </c>
      <c r="Q109" s="18"/>
      <c r="R109" s="67">
        <f t="shared" si="59"/>
        <v>0</v>
      </c>
      <c r="S109" s="278"/>
      <c r="T109" s="276"/>
      <c r="U109" s="276"/>
      <c r="V109" s="276"/>
    </row>
    <row r="110" spans="1:152" ht="45" customHeight="1">
      <c r="A110" s="125">
        <v>93</v>
      </c>
      <c r="B110" s="144" t="s">
        <v>297</v>
      </c>
      <c r="C110" s="134" t="s">
        <v>546</v>
      </c>
      <c r="D110" s="18">
        <v>3</v>
      </c>
      <c r="E110" s="18">
        <v>41</v>
      </c>
      <c r="F110" s="417">
        <v>257.0065</v>
      </c>
      <c r="G110" s="417">
        <f t="shared" si="52"/>
        <v>59.111495000000005</v>
      </c>
      <c r="H110" s="18">
        <v>12</v>
      </c>
      <c r="I110" s="18">
        <v>12</v>
      </c>
      <c r="J110" s="18">
        <v>2</v>
      </c>
      <c r="K110" s="18">
        <f t="shared" si="53"/>
        <v>14</v>
      </c>
      <c r="L110" s="19">
        <f t="shared" si="54"/>
        <v>3.4146341463414633</v>
      </c>
      <c r="M110" s="19">
        <f t="shared" si="55"/>
        <v>0.6536799652927066</v>
      </c>
      <c r="N110" s="82">
        <f t="shared" si="60"/>
        <v>2.845528455284553</v>
      </c>
      <c r="O110" s="106">
        <f t="shared" si="57"/>
        <v>168</v>
      </c>
      <c r="P110" s="92">
        <f t="shared" si="58"/>
        <v>50</v>
      </c>
      <c r="Q110" s="29"/>
      <c r="R110" s="67">
        <f t="shared" si="59"/>
        <v>0</v>
      </c>
      <c r="S110" s="278"/>
      <c r="T110" s="276"/>
      <c r="U110" s="276"/>
      <c r="V110" s="27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66"/>
      <c r="BW110" s="266"/>
      <c r="BX110" s="266"/>
      <c r="BY110" s="266"/>
      <c r="BZ110" s="266"/>
      <c r="CA110" s="266"/>
      <c r="CB110" s="266"/>
      <c r="CC110" s="266"/>
      <c r="CD110" s="266"/>
      <c r="CE110" s="266"/>
      <c r="CF110" s="266"/>
      <c r="CG110" s="266"/>
      <c r="CH110" s="266"/>
      <c r="CI110" s="266"/>
      <c r="CJ110" s="266"/>
      <c r="CK110" s="266"/>
      <c r="CL110" s="266"/>
      <c r="CM110" s="266"/>
      <c r="CN110" s="266"/>
      <c r="CO110" s="266"/>
      <c r="CP110" s="266"/>
      <c r="CQ110" s="266"/>
      <c r="CR110" s="266"/>
      <c r="CS110" s="266"/>
      <c r="CT110" s="266"/>
      <c r="CU110" s="266"/>
      <c r="CV110" s="266"/>
      <c r="CW110" s="266"/>
      <c r="CX110" s="266"/>
      <c r="CY110" s="266"/>
      <c r="CZ110" s="266"/>
      <c r="DA110" s="266"/>
      <c r="DB110" s="266"/>
      <c r="DC110" s="266"/>
      <c r="DD110" s="266"/>
      <c r="DE110" s="266"/>
      <c r="DF110" s="266"/>
      <c r="DG110" s="266"/>
      <c r="DH110" s="266"/>
      <c r="DI110" s="266"/>
      <c r="DJ110" s="266"/>
      <c r="DK110" s="266"/>
      <c r="DL110" s="266"/>
      <c r="DM110" s="266"/>
      <c r="DN110" s="266"/>
      <c r="DO110" s="266"/>
      <c r="DP110" s="266"/>
      <c r="DQ110" s="266"/>
      <c r="DR110" s="266"/>
      <c r="DS110" s="266"/>
      <c r="DT110" s="266"/>
      <c r="DU110" s="266"/>
      <c r="DV110" s="266"/>
      <c r="DW110" s="266"/>
      <c r="DX110" s="266"/>
      <c r="DY110" s="266"/>
      <c r="DZ110" s="266"/>
      <c r="EA110" s="266"/>
      <c r="EB110" s="266"/>
      <c r="EC110" s="266"/>
      <c r="ED110" s="266"/>
      <c r="EE110" s="266"/>
      <c r="EF110" s="266"/>
      <c r="EG110" s="266"/>
      <c r="EH110" s="266"/>
      <c r="EI110" s="266"/>
      <c r="EJ110" s="266"/>
      <c r="EK110" s="266"/>
      <c r="EL110" s="266"/>
      <c r="EM110" s="266"/>
      <c r="EN110" s="266"/>
      <c r="EO110" s="266"/>
      <c r="EP110" s="266"/>
      <c r="EQ110" s="266"/>
      <c r="ER110" s="266"/>
      <c r="ES110" s="266"/>
      <c r="ET110" s="266"/>
      <c r="EU110" s="267"/>
      <c r="EV110" s="268"/>
    </row>
    <row r="111" spans="1:167" ht="45" customHeight="1" thickBot="1">
      <c r="A111" s="440">
        <v>94</v>
      </c>
      <c r="B111" s="253" t="s">
        <v>344</v>
      </c>
      <c r="C111" s="153" t="s">
        <v>526</v>
      </c>
      <c r="D111" s="18">
        <v>8</v>
      </c>
      <c r="E111" s="58">
        <v>89.5</v>
      </c>
      <c r="F111" s="421">
        <v>886.93</v>
      </c>
      <c r="G111" s="421">
        <f t="shared" si="52"/>
        <v>203.9939</v>
      </c>
      <c r="H111" s="58">
        <v>20</v>
      </c>
      <c r="I111" s="58">
        <v>20</v>
      </c>
      <c r="J111" s="58">
        <v>15</v>
      </c>
      <c r="K111" s="58">
        <f t="shared" si="53"/>
        <v>35</v>
      </c>
      <c r="L111" s="71">
        <f t="shared" si="54"/>
        <v>3.910614525139665</v>
      </c>
      <c r="M111" s="71">
        <f t="shared" si="55"/>
        <v>0.7497773217728569</v>
      </c>
      <c r="N111" s="115">
        <f t="shared" si="60"/>
        <v>3.2588454376163876</v>
      </c>
      <c r="O111" s="106">
        <f t="shared" si="57"/>
        <v>665</v>
      </c>
      <c r="P111" s="92">
        <f t="shared" si="58"/>
        <v>200</v>
      </c>
      <c r="Q111" s="118"/>
      <c r="R111" s="67">
        <f t="shared" si="59"/>
        <v>0</v>
      </c>
      <c r="S111" s="268"/>
      <c r="T111" s="280"/>
      <c r="U111" s="280"/>
      <c r="V111" s="280"/>
      <c r="W111" s="268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0"/>
      <c r="BB111" s="280"/>
      <c r="BC111" s="280"/>
      <c r="BD111" s="280"/>
      <c r="BE111" s="280"/>
      <c r="BF111" s="280"/>
      <c r="BG111" s="280"/>
      <c r="BH111" s="280"/>
      <c r="BI111" s="280"/>
      <c r="BJ111" s="280"/>
      <c r="BK111" s="280"/>
      <c r="BL111" s="280"/>
      <c r="BM111" s="280"/>
      <c r="BN111" s="280"/>
      <c r="BO111" s="280"/>
      <c r="BP111" s="280"/>
      <c r="BQ111" s="280"/>
      <c r="BR111" s="280"/>
      <c r="BS111" s="280"/>
      <c r="BT111" s="280"/>
      <c r="BU111" s="280"/>
      <c r="BV111" s="280"/>
      <c r="BW111" s="280"/>
      <c r="BX111" s="280"/>
      <c r="BY111" s="280"/>
      <c r="BZ111" s="280"/>
      <c r="CA111" s="280"/>
      <c r="CB111" s="280"/>
      <c r="CC111" s="280"/>
      <c r="CD111" s="280"/>
      <c r="CE111" s="280"/>
      <c r="CF111" s="280"/>
      <c r="CG111" s="280"/>
      <c r="CH111" s="280"/>
      <c r="CI111" s="280"/>
      <c r="CJ111" s="280"/>
      <c r="CK111" s="280"/>
      <c r="CL111" s="280"/>
      <c r="CM111" s="280"/>
      <c r="CN111" s="280"/>
      <c r="CO111" s="280"/>
      <c r="CP111" s="280"/>
      <c r="CQ111" s="280"/>
      <c r="CR111" s="280"/>
      <c r="CS111" s="280"/>
      <c r="CT111" s="280"/>
      <c r="CU111" s="280"/>
      <c r="CV111" s="280"/>
      <c r="CW111" s="280"/>
      <c r="CX111" s="280"/>
      <c r="CY111" s="280"/>
      <c r="CZ111" s="280"/>
      <c r="DA111" s="280"/>
      <c r="DB111" s="280"/>
      <c r="DC111" s="280"/>
      <c r="DD111" s="280"/>
      <c r="DE111" s="280"/>
      <c r="DF111" s="280"/>
      <c r="DG111" s="280"/>
      <c r="DH111" s="280"/>
      <c r="DI111" s="280"/>
      <c r="DJ111" s="280"/>
      <c r="DK111" s="280"/>
      <c r="DL111" s="280"/>
      <c r="DM111" s="280"/>
      <c r="DN111" s="280"/>
      <c r="DO111" s="280"/>
      <c r="DP111" s="280"/>
      <c r="DQ111" s="280"/>
      <c r="DR111" s="280"/>
      <c r="DS111" s="280"/>
      <c r="DT111" s="280"/>
      <c r="DU111" s="280"/>
      <c r="DV111" s="280"/>
      <c r="DW111" s="280"/>
      <c r="DX111" s="280"/>
      <c r="DY111" s="280"/>
      <c r="DZ111" s="280"/>
      <c r="EA111" s="280"/>
      <c r="EB111" s="280"/>
      <c r="EC111" s="280"/>
      <c r="ED111" s="280"/>
      <c r="EE111" s="280"/>
      <c r="EF111" s="280"/>
      <c r="EG111" s="280"/>
      <c r="EH111" s="280"/>
      <c r="EI111" s="280"/>
      <c r="EJ111" s="280"/>
      <c r="EK111" s="280"/>
      <c r="EL111" s="280"/>
      <c r="EM111" s="280"/>
      <c r="EN111" s="280"/>
      <c r="EO111" s="280"/>
      <c r="EP111" s="280"/>
      <c r="EQ111" s="280"/>
      <c r="ER111" s="280"/>
      <c r="ES111" s="280"/>
      <c r="ET111" s="280"/>
      <c r="EU111" s="280"/>
      <c r="EV111" s="280"/>
      <c r="EW111" s="280"/>
      <c r="EX111" s="280"/>
      <c r="EY111" s="280"/>
      <c r="EZ111" s="280"/>
      <c r="FA111" s="280"/>
      <c r="FB111" s="280"/>
      <c r="FC111" s="280"/>
      <c r="FD111" s="280"/>
      <c r="FE111" s="280"/>
      <c r="FF111" s="280"/>
      <c r="FG111" s="280"/>
      <c r="FH111" s="280"/>
      <c r="FI111" s="280"/>
      <c r="FJ111" s="280"/>
      <c r="FK111" s="280"/>
    </row>
    <row r="112" spans="1:24" s="277" customFormat="1" ht="45" customHeight="1" thickBot="1">
      <c r="A112" s="220"/>
      <c r="B112" s="262" t="s">
        <v>89</v>
      </c>
      <c r="C112" s="220"/>
      <c r="D112" s="220">
        <f aca="true" t="shared" si="61" ref="D112:K112">SUM(D99:D111)</f>
        <v>45</v>
      </c>
      <c r="E112" s="220">
        <f t="shared" si="61"/>
        <v>549.13</v>
      </c>
      <c r="F112" s="441">
        <f t="shared" si="61"/>
        <v>3547.3018</v>
      </c>
      <c r="G112" s="441">
        <f t="shared" si="61"/>
        <v>815.879414</v>
      </c>
      <c r="H112" s="220">
        <f t="shared" si="61"/>
        <v>127</v>
      </c>
      <c r="I112" s="220">
        <f t="shared" si="61"/>
        <v>122</v>
      </c>
      <c r="J112" s="220">
        <f t="shared" si="61"/>
        <v>33</v>
      </c>
      <c r="K112" s="220">
        <f t="shared" si="61"/>
        <v>155</v>
      </c>
      <c r="L112" s="442">
        <f t="shared" si="54"/>
        <v>2.822646732103509</v>
      </c>
      <c r="M112" s="442">
        <f t="shared" si="55"/>
        <v>0.49897079521116583</v>
      </c>
      <c r="N112" s="442">
        <f>AVERAGE(N99:N111)</f>
        <v>2.4022711968342776</v>
      </c>
      <c r="O112" s="265">
        <f>SUM(O99:O111)</f>
        <v>1770</v>
      </c>
      <c r="P112" s="265">
        <f>SUM(P99:P111)</f>
        <v>532</v>
      </c>
      <c r="Q112" s="220">
        <f>SUM(Q99:Q111)</f>
        <v>0</v>
      </c>
      <c r="R112" s="265">
        <f>SUM(R99:R111)</f>
        <v>0</v>
      </c>
      <c r="S112" s="279"/>
      <c r="T112" s="275"/>
      <c r="U112" s="275"/>
      <c r="V112" s="275"/>
      <c r="W112" s="275"/>
      <c r="X112" s="275"/>
    </row>
    <row r="113" spans="1:155" ht="45" customHeight="1" thickBot="1">
      <c r="A113" s="193"/>
      <c r="B113" s="283" t="s">
        <v>434</v>
      </c>
      <c r="C113" s="88"/>
      <c r="D113" s="63"/>
      <c r="E113" s="63"/>
      <c r="F113" s="432"/>
      <c r="G113" s="432"/>
      <c r="H113" s="63"/>
      <c r="I113" s="63"/>
      <c r="J113" s="63"/>
      <c r="K113" s="63"/>
      <c r="L113" s="185"/>
      <c r="M113" s="185"/>
      <c r="N113" s="76"/>
      <c r="O113" s="244"/>
      <c r="P113" s="284"/>
      <c r="Q113" s="63"/>
      <c r="R113" s="64"/>
      <c r="S113" s="272"/>
      <c r="T113" s="274"/>
      <c r="U113" s="274"/>
      <c r="V113" s="274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70"/>
      <c r="AZ113" s="270"/>
      <c r="BA113" s="270"/>
      <c r="BB113" s="270"/>
      <c r="BC113" s="270"/>
      <c r="BD113" s="270"/>
      <c r="BE113" s="270"/>
      <c r="BF113" s="270"/>
      <c r="BG113" s="270"/>
      <c r="BH113" s="270"/>
      <c r="BI113" s="270"/>
      <c r="BJ113" s="270"/>
      <c r="BK113" s="270"/>
      <c r="BL113" s="270"/>
      <c r="BM113" s="270"/>
      <c r="BN113" s="270"/>
      <c r="BO113" s="270"/>
      <c r="BP113" s="270"/>
      <c r="BQ113" s="270"/>
      <c r="BR113" s="270"/>
      <c r="BS113" s="270"/>
      <c r="BT113" s="270"/>
      <c r="BU113" s="270"/>
      <c r="BV113" s="270"/>
      <c r="BW113" s="270"/>
      <c r="BX113" s="270"/>
      <c r="BY113" s="270"/>
      <c r="BZ113" s="270"/>
      <c r="CA113" s="270"/>
      <c r="CB113" s="270"/>
      <c r="CC113" s="270"/>
      <c r="CD113" s="270"/>
      <c r="CE113" s="270"/>
      <c r="CF113" s="270"/>
      <c r="CG113" s="270"/>
      <c r="CH113" s="270"/>
      <c r="CI113" s="270"/>
      <c r="CJ113" s="270"/>
      <c r="CK113" s="270"/>
      <c r="CL113" s="270"/>
      <c r="CM113" s="270"/>
      <c r="CN113" s="270"/>
      <c r="CO113" s="270"/>
      <c r="CP113" s="270"/>
      <c r="CQ113" s="270"/>
      <c r="CR113" s="270"/>
      <c r="CS113" s="270"/>
      <c r="CT113" s="270"/>
      <c r="CU113" s="270"/>
      <c r="CV113" s="270"/>
      <c r="CW113" s="270"/>
      <c r="CX113" s="270"/>
      <c r="CY113" s="270"/>
      <c r="CZ113" s="270"/>
      <c r="DA113" s="270"/>
      <c r="DB113" s="270"/>
      <c r="DC113" s="270"/>
      <c r="DD113" s="270"/>
      <c r="DE113" s="270"/>
      <c r="DF113" s="270"/>
      <c r="DG113" s="270"/>
      <c r="DH113" s="270"/>
      <c r="DI113" s="270"/>
      <c r="DJ113" s="270"/>
      <c r="DK113" s="270"/>
      <c r="DL113" s="270"/>
      <c r="DM113" s="270"/>
      <c r="DN113" s="270"/>
      <c r="DO113" s="270"/>
      <c r="DP113" s="270"/>
      <c r="DQ113" s="270"/>
      <c r="DR113" s="270"/>
      <c r="DS113" s="270"/>
      <c r="DT113" s="270"/>
      <c r="DU113" s="270"/>
      <c r="DV113" s="270"/>
      <c r="DW113" s="270"/>
      <c r="DX113" s="270"/>
      <c r="DY113" s="270"/>
      <c r="DZ113" s="270"/>
      <c r="EA113" s="270"/>
      <c r="EB113" s="270"/>
      <c r="EC113" s="270"/>
      <c r="ED113" s="270"/>
      <c r="EE113" s="270"/>
      <c r="EF113" s="270"/>
      <c r="EG113" s="270"/>
      <c r="EH113" s="270"/>
      <c r="EI113" s="270"/>
      <c r="EJ113" s="270"/>
      <c r="EK113" s="270"/>
      <c r="EL113" s="270"/>
      <c r="EM113" s="270"/>
      <c r="EN113" s="270"/>
      <c r="EO113" s="270"/>
      <c r="EP113" s="270"/>
      <c r="EQ113" s="270"/>
      <c r="ER113" s="270"/>
      <c r="ES113" s="270"/>
      <c r="ET113" s="270"/>
      <c r="EU113" s="271"/>
      <c r="EV113" s="270"/>
      <c r="EW113" s="273"/>
      <c r="EX113" s="269"/>
      <c r="EY113" s="272"/>
    </row>
    <row r="114" spans="1:153" ht="45" customHeight="1">
      <c r="A114" s="124">
        <v>95</v>
      </c>
      <c r="B114" s="139" t="s">
        <v>288</v>
      </c>
      <c r="C114" s="161" t="s">
        <v>550</v>
      </c>
      <c r="D114" s="59">
        <v>16</v>
      </c>
      <c r="E114" s="59">
        <v>160</v>
      </c>
      <c r="F114" s="418">
        <v>1679</v>
      </c>
      <c r="G114" s="421">
        <f>F114*$U$18</f>
        <v>386.17</v>
      </c>
      <c r="H114" s="59">
        <v>11</v>
      </c>
      <c r="I114" s="59">
        <v>9</v>
      </c>
      <c r="J114" s="59">
        <v>4</v>
      </c>
      <c r="K114" s="59">
        <f>I114+J114</f>
        <v>13</v>
      </c>
      <c r="L114" s="61">
        <f>K114*10/E114</f>
        <v>0.8125</v>
      </c>
      <c r="M114" s="61">
        <f>O114/F114</f>
        <v>0.15544967242406194</v>
      </c>
      <c r="N114" s="77">
        <f>L114*$T$18</f>
        <v>0.6770833333333334</v>
      </c>
      <c r="O114" s="106">
        <f>ROUND(N114*G114,0)</f>
        <v>261</v>
      </c>
      <c r="P114" s="186">
        <f>ROUND(IF(O114&lt;$T$10,"0",O114*30/100),0)</f>
        <v>78</v>
      </c>
      <c r="Q114" s="59"/>
      <c r="R114" s="67">
        <f>ROUND(IF(Q114&lt;P114,Q114,P114),0)</f>
        <v>0</v>
      </c>
      <c r="S114" s="278"/>
      <c r="T114" s="276"/>
      <c r="U114" s="276"/>
      <c r="V114" s="276"/>
      <c r="EW114" s="274"/>
    </row>
    <row r="115" spans="1:22" ht="45" customHeight="1" thickBot="1">
      <c r="A115" s="127">
        <v>96</v>
      </c>
      <c r="B115" s="140" t="s">
        <v>345</v>
      </c>
      <c r="C115" s="153" t="s">
        <v>527</v>
      </c>
      <c r="D115" s="57">
        <v>4</v>
      </c>
      <c r="E115" s="57">
        <v>54</v>
      </c>
      <c r="F115" s="420">
        <v>123</v>
      </c>
      <c r="G115" s="421">
        <f>F115*$U$18</f>
        <v>28.290000000000003</v>
      </c>
      <c r="H115" s="57">
        <v>15</v>
      </c>
      <c r="I115" s="57">
        <v>15</v>
      </c>
      <c r="J115" s="57">
        <v>8</v>
      </c>
      <c r="K115" s="57">
        <f>I115+J115</f>
        <v>23</v>
      </c>
      <c r="L115" s="72">
        <f>K115*10/E115</f>
        <v>4.2592592592592595</v>
      </c>
      <c r="M115" s="72">
        <f>O115/F115</f>
        <v>0.8130081300813008</v>
      </c>
      <c r="N115" s="78">
        <f>L115*$T$18</f>
        <v>3.549382716049383</v>
      </c>
      <c r="O115" s="106">
        <f>ROUND(N115*G115,0)</f>
        <v>100</v>
      </c>
      <c r="P115" s="186">
        <f>ROUND(IF(O115&lt;$T$10,"0",O115*30/100),0)</f>
        <v>30</v>
      </c>
      <c r="Q115" s="188"/>
      <c r="R115" s="67">
        <f>ROUND(IF(Q115&lt;P115,Q115,P115),0)</f>
        <v>0</v>
      </c>
      <c r="S115" s="278"/>
      <c r="T115" s="276"/>
      <c r="U115" s="276"/>
      <c r="V115" s="276"/>
    </row>
    <row r="116" spans="1:22" ht="45" customHeight="1" thickBot="1">
      <c r="A116" s="220"/>
      <c r="B116" s="176" t="s">
        <v>89</v>
      </c>
      <c r="C116" s="177"/>
      <c r="D116" s="178">
        <f aca="true" t="shared" si="62" ref="D116:K116">SUM(D114:D115)</f>
        <v>20</v>
      </c>
      <c r="E116" s="178">
        <f t="shared" si="62"/>
        <v>214</v>
      </c>
      <c r="F116" s="431">
        <f t="shared" si="62"/>
        <v>1802</v>
      </c>
      <c r="G116" s="431">
        <f t="shared" si="62"/>
        <v>414.46000000000004</v>
      </c>
      <c r="H116" s="178">
        <f t="shared" si="62"/>
        <v>26</v>
      </c>
      <c r="I116" s="178">
        <f t="shared" si="62"/>
        <v>24</v>
      </c>
      <c r="J116" s="178">
        <f t="shared" si="62"/>
        <v>12</v>
      </c>
      <c r="K116" s="178">
        <f t="shared" si="62"/>
        <v>36</v>
      </c>
      <c r="L116" s="179">
        <f>K116*10/E116</f>
        <v>1.6822429906542056</v>
      </c>
      <c r="M116" s="179">
        <f>O116/F116</f>
        <v>0.20033296337402887</v>
      </c>
      <c r="N116" s="180">
        <f>AVERAGE(N114:N115)</f>
        <v>2.113233024691358</v>
      </c>
      <c r="O116" s="181">
        <f>SUM(O114:O115)</f>
        <v>361</v>
      </c>
      <c r="P116" s="182">
        <f>SUM(P114:P115)</f>
        <v>108</v>
      </c>
      <c r="Q116" s="183">
        <f>SUM(Q114:Q115)</f>
        <v>0</v>
      </c>
      <c r="R116" s="183">
        <f>SUM(R114:R115)</f>
        <v>0</v>
      </c>
      <c r="S116" s="278"/>
      <c r="T116" s="276"/>
      <c r="U116" s="276"/>
      <c r="V116" s="276"/>
    </row>
    <row r="117" spans="1:22" ht="45" customHeight="1" thickBot="1">
      <c r="A117" s="194"/>
      <c r="B117" s="138" t="s">
        <v>435</v>
      </c>
      <c r="C117" s="190"/>
      <c r="D117" s="63"/>
      <c r="E117" s="63"/>
      <c r="F117" s="432"/>
      <c r="G117" s="432"/>
      <c r="H117" s="63"/>
      <c r="I117" s="63"/>
      <c r="J117" s="63"/>
      <c r="K117" s="63"/>
      <c r="L117" s="191"/>
      <c r="M117" s="191"/>
      <c r="N117" s="192"/>
      <c r="O117" s="101"/>
      <c r="P117" s="88"/>
      <c r="Q117" s="63"/>
      <c r="R117" s="63"/>
      <c r="S117" s="278"/>
      <c r="T117" s="276"/>
      <c r="U117" s="276"/>
      <c r="V117" s="276"/>
    </row>
    <row r="118" spans="1:22" ht="45" customHeight="1">
      <c r="A118" s="124">
        <v>97</v>
      </c>
      <c r="B118" s="139" t="s">
        <v>300</v>
      </c>
      <c r="C118" s="161" t="s">
        <v>553</v>
      </c>
      <c r="D118" s="66">
        <v>18</v>
      </c>
      <c r="E118" s="66">
        <v>293</v>
      </c>
      <c r="F118" s="419">
        <v>2316</v>
      </c>
      <c r="G118" s="419">
        <f>F118*$U$18</f>
        <v>532.6800000000001</v>
      </c>
      <c r="H118" s="66">
        <v>11</v>
      </c>
      <c r="I118" s="66">
        <v>11</v>
      </c>
      <c r="J118" s="66">
        <v>13</v>
      </c>
      <c r="K118" s="66">
        <f>I118+J118</f>
        <v>24</v>
      </c>
      <c r="L118" s="81">
        <f>K118*10/E118</f>
        <v>0.8191126279863481</v>
      </c>
      <c r="M118" s="81">
        <f aca="true" t="shared" si="63" ref="M118:M123">O118/F118</f>
        <v>0.15716753022452504</v>
      </c>
      <c r="N118" s="81">
        <f>L118*$T$18</f>
        <v>0.6825938566552902</v>
      </c>
      <c r="O118" s="106">
        <f>ROUND(N118*G118,0)</f>
        <v>364</v>
      </c>
      <c r="P118" s="92">
        <f>ROUND(IF(O118&lt;$T$10,"0",O118*30/100),0)</f>
        <v>109</v>
      </c>
      <c r="Q118" s="66"/>
      <c r="R118" s="67">
        <f>ROUND(IF(Q118&lt;P118,Q118,P118),0)</f>
        <v>0</v>
      </c>
      <c r="S118" s="278"/>
      <c r="T118" s="276"/>
      <c r="U118" s="276"/>
      <c r="V118" s="276"/>
    </row>
    <row r="119" spans="1:18" ht="45" customHeight="1">
      <c r="A119" s="125">
        <v>98</v>
      </c>
      <c r="B119" s="144" t="s">
        <v>487</v>
      </c>
      <c r="C119" s="133" t="s">
        <v>530</v>
      </c>
      <c r="D119" s="18">
        <v>2</v>
      </c>
      <c r="E119" s="18">
        <v>44</v>
      </c>
      <c r="F119" s="417">
        <v>529.2654</v>
      </c>
      <c r="G119" s="417">
        <f>F119*$U$18</f>
        <v>121.731042</v>
      </c>
      <c r="H119" s="18">
        <v>3</v>
      </c>
      <c r="I119" s="18">
        <v>3</v>
      </c>
      <c r="J119" s="18">
        <v>2</v>
      </c>
      <c r="K119" s="18">
        <f>I119+J119</f>
        <v>5</v>
      </c>
      <c r="L119" s="81">
        <f>K119*10/E119</f>
        <v>1.1363636363636365</v>
      </c>
      <c r="M119" s="81">
        <f t="shared" si="63"/>
        <v>0.21728229353364115</v>
      </c>
      <c r="N119" s="82">
        <f>L119*$T$18</f>
        <v>0.9469696969696971</v>
      </c>
      <c r="O119" s="106">
        <f>ROUND(N119*G119,0)</f>
        <v>115</v>
      </c>
      <c r="P119" s="92">
        <f>ROUND(IF(O119&lt;$T$10,"0",O119*30/100),0)</f>
        <v>35</v>
      </c>
      <c r="Q119" s="18"/>
      <c r="R119" s="67">
        <f>ROUND(IF(Q119&lt;P119,Q119,P119),0)</f>
        <v>0</v>
      </c>
    </row>
    <row r="120" spans="1:18" ht="45" customHeight="1" thickBot="1">
      <c r="A120" s="127">
        <v>99</v>
      </c>
      <c r="B120" s="152" t="s">
        <v>289</v>
      </c>
      <c r="C120" s="137">
        <v>44023</v>
      </c>
      <c r="D120" s="58">
        <v>1</v>
      </c>
      <c r="E120" s="58">
        <v>11</v>
      </c>
      <c r="F120" s="421">
        <v>6.404</v>
      </c>
      <c r="G120" s="421">
        <f>F120*$U$18</f>
        <v>1.47292</v>
      </c>
      <c r="H120" s="58">
        <v>3</v>
      </c>
      <c r="I120" s="58">
        <v>2</v>
      </c>
      <c r="J120" s="58">
        <v>1</v>
      </c>
      <c r="K120" s="58">
        <f>I120+J120</f>
        <v>3</v>
      </c>
      <c r="L120" s="81">
        <f>K120*10/E120</f>
        <v>2.727272727272727</v>
      </c>
      <c r="M120" s="81">
        <f t="shared" si="63"/>
        <v>0.4684572142410993</v>
      </c>
      <c r="N120" s="115">
        <f>L120*$T$18</f>
        <v>2.2727272727272725</v>
      </c>
      <c r="O120" s="106">
        <f>ROUND(N120*G120,0)</f>
        <v>3</v>
      </c>
      <c r="P120" s="92">
        <f>ROUND(IF(O120&lt;$T$10,"0",O120*30/100),0)</f>
        <v>1</v>
      </c>
      <c r="Q120" s="118" t="s">
        <v>511</v>
      </c>
      <c r="R120" s="67">
        <f>ROUND(IF(Q120&lt;P120,Q120,P120),0)</f>
        <v>1</v>
      </c>
    </row>
    <row r="121" spans="1:18" ht="45" customHeight="1" thickBot="1">
      <c r="A121" s="154"/>
      <c r="B121" s="155" t="s">
        <v>89</v>
      </c>
      <c r="C121" s="156"/>
      <c r="D121" s="195">
        <f aca="true" t="shared" si="64" ref="D121:K121">SUM(D118:D120)</f>
        <v>21</v>
      </c>
      <c r="E121" s="158">
        <f t="shared" si="64"/>
        <v>348</v>
      </c>
      <c r="F121" s="422">
        <f t="shared" si="64"/>
        <v>2851.6694</v>
      </c>
      <c r="G121" s="422">
        <f t="shared" si="64"/>
        <v>655.8839620000001</v>
      </c>
      <c r="H121" s="73">
        <f t="shared" si="64"/>
        <v>17</v>
      </c>
      <c r="I121" s="73">
        <f t="shared" si="64"/>
        <v>16</v>
      </c>
      <c r="J121" s="73">
        <f t="shared" si="64"/>
        <v>16</v>
      </c>
      <c r="K121" s="73">
        <f t="shared" si="64"/>
        <v>32</v>
      </c>
      <c r="L121" s="158">
        <f>K121*10/E121</f>
        <v>0.9195402298850575</v>
      </c>
      <c r="M121" s="158">
        <f t="shared" si="63"/>
        <v>0.1690238005850187</v>
      </c>
      <c r="N121" s="159">
        <f>AVERAGE(N118:N120)</f>
        <v>1.3007636087840866</v>
      </c>
      <c r="O121" s="104">
        <f>SUM(O118:O120)</f>
        <v>482</v>
      </c>
      <c r="P121" s="90">
        <f>SUM(P118:P120)</f>
        <v>145</v>
      </c>
      <c r="Q121" s="73">
        <f>SUM(Q118:Q120)</f>
        <v>0</v>
      </c>
      <c r="R121" s="73">
        <f>SUM(R118:R120)</f>
        <v>1</v>
      </c>
    </row>
    <row r="122" spans="1:18" ht="45" customHeight="1" thickBot="1">
      <c r="A122" s="208"/>
      <c r="B122" s="209" t="s">
        <v>126</v>
      </c>
      <c r="C122" s="210"/>
      <c r="D122" s="211">
        <f aca="true" t="shared" si="65" ref="D122:K122">D9+D46+D59+D76+D89+D97+D112+D116+D121</f>
        <v>314</v>
      </c>
      <c r="E122" s="212">
        <f t="shared" si="65"/>
        <v>4080.83</v>
      </c>
      <c r="F122" s="434">
        <f t="shared" si="65"/>
        <v>44678.73155</v>
      </c>
      <c r="G122" s="435">
        <f t="shared" si="65"/>
        <v>10276.1082565</v>
      </c>
      <c r="H122" s="218">
        <f t="shared" si="65"/>
        <v>746</v>
      </c>
      <c r="I122" s="218">
        <f t="shared" si="65"/>
        <v>660</v>
      </c>
      <c r="J122" s="218">
        <f t="shared" si="65"/>
        <v>309</v>
      </c>
      <c r="K122" s="218">
        <f t="shared" si="65"/>
        <v>969</v>
      </c>
      <c r="L122" s="212">
        <f>K122*10/E122</f>
        <v>2.3745169487579734</v>
      </c>
      <c r="M122" s="212">
        <f t="shared" si="63"/>
        <v>0.4202894609706081</v>
      </c>
      <c r="N122" s="215">
        <f>L122*$T$18</f>
        <v>1.9787641239649778</v>
      </c>
      <c r="O122" s="216">
        <f>O9+O46+O59+O76+O89+O97+O112+O116+O121</f>
        <v>18778</v>
      </c>
      <c r="P122" s="217">
        <f>P9+P46+P59+P76+P89+P97+P112+P116+P121</f>
        <v>5386</v>
      </c>
      <c r="Q122" s="218">
        <f>Q9+Q46+Q59+Q76+Q89+Q97+Q112+Q116+Q121</f>
        <v>0</v>
      </c>
      <c r="R122" s="218">
        <f>R9+R46+R59+R76+R89+R97+R112+R116+R121</f>
        <v>528</v>
      </c>
    </row>
    <row r="123" spans="1:18" ht="45" customHeight="1" thickBot="1">
      <c r="A123" s="196"/>
      <c r="B123" s="197" t="s">
        <v>19</v>
      </c>
      <c r="C123" s="198"/>
      <c r="D123" s="199">
        <f>D122</f>
        <v>314</v>
      </c>
      <c r="E123" s="200">
        <f>E122</f>
        <v>4080.83</v>
      </c>
      <c r="F123" s="436">
        <v>46246</v>
      </c>
      <c r="G123" s="437">
        <f>F123*$U$18</f>
        <v>10636.58</v>
      </c>
      <c r="H123" s="199">
        <f>H122</f>
        <v>746</v>
      </c>
      <c r="I123" s="199">
        <f>I122</f>
        <v>660</v>
      </c>
      <c r="J123" s="199">
        <f>J122</f>
        <v>309</v>
      </c>
      <c r="K123" s="199">
        <f>K122</f>
        <v>969</v>
      </c>
      <c r="L123" s="202">
        <f>K122*10/E123</f>
        <v>2.3745169487579734</v>
      </c>
      <c r="M123" s="202">
        <f t="shared" si="63"/>
        <v>0.4060459282965013</v>
      </c>
      <c r="N123" s="203">
        <f>L123*$T$18</f>
        <v>1.9787641239649778</v>
      </c>
      <c r="O123" s="204">
        <f>O122+O60+O90+O117+O77+O98+O47+O113</f>
        <v>18778</v>
      </c>
      <c r="P123" s="205">
        <f>P122</f>
        <v>5386</v>
      </c>
      <c r="Q123" s="206">
        <f>Q122</f>
        <v>0</v>
      </c>
      <c r="R123" s="207">
        <f>R122</f>
        <v>528</v>
      </c>
    </row>
    <row r="124" spans="1:18" ht="15.75">
      <c r="A124" s="5"/>
      <c r="B124" s="2"/>
      <c r="C124" s="2"/>
      <c r="D124" s="2"/>
      <c r="E124" s="2"/>
      <c r="F124" s="1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</row>
    <row r="125" spans="1:16" ht="18.75">
      <c r="A125" s="8"/>
      <c r="B125" s="8"/>
      <c r="C125" s="8"/>
      <c r="D125" s="8"/>
      <c r="E125" s="8"/>
      <c r="F125" s="12"/>
      <c r="G125" s="8"/>
      <c r="H125" s="8"/>
      <c r="I125" s="8"/>
      <c r="J125" s="8"/>
      <c r="K125" s="8"/>
      <c r="L125" s="8"/>
      <c r="N125" s="8"/>
      <c r="O125" s="2"/>
      <c r="P125" s="2"/>
    </row>
    <row r="126" spans="1:16" ht="15.75">
      <c r="A126" s="2"/>
      <c r="B126" s="2"/>
      <c r="C126" s="2"/>
      <c r="D126" s="2"/>
      <c r="E126" s="2"/>
      <c r="F126" s="11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>
      <c r="A127" s="2"/>
      <c r="B127" s="2"/>
      <c r="C127" s="2"/>
      <c r="D127" s="2"/>
      <c r="E127" s="2"/>
      <c r="F127" s="11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>
      <c r="A128" s="2"/>
      <c r="B128" s="2"/>
      <c r="C128" s="2"/>
      <c r="D128" s="2"/>
      <c r="E128" s="2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>
      <c r="A129" s="2"/>
      <c r="B129" s="2"/>
      <c r="C129" s="2"/>
      <c r="D129" s="2"/>
      <c r="E129" s="2"/>
      <c r="F129" s="11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>
      <c r="A130" s="2"/>
      <c r="B130" s="2"/>
      <c r="C130" s="2"/>
      <c r="D130" s="2"/>
      <c r="E130" s="2"/>
      <c r="F130" s="11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>
      <c r="A131" s="2"/>
      <c r="B131" s="2"/>
      <c r="C131" s="2"/>
      <c r="D131" s="2"/>
      <c r="E131" s="2"/>
      <c r="F131" s="11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>
      <c r="A132" s="2"/>
      <c r="B132" s="2"/>
      <c r="C132" s="2"/>
      <c r="D132" s="2"/>
      <c r="E132" s="2"/>
      <c r="F132" s="11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>
      <c r="A133" s="2"/>
      <c r="B133" s="2"/>
      <c r="C133" s="2"/>
      <c r="D133" s="2"/>
      <c r="E133" s="2"/>
      <c r="F133" s="11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>
      <c r="A134" s="2"/>
      <c r="B134" s="2"/>
      <c r="C134" s="2"/>
      <c r="D134" s="2"/>
      <c r="E134" s="2"/>
      <c r="F134" s="11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>
      <c r="A135" s="2"/>
      <c r="B135" s="2"/>
      <c r="C135" s="2"/>
      <c r="D135" s="2"/>
      <c r="E135" s="2"/>
      <c r="F135" s="11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>
      <c r="A136" s="2"/>
      <c r="B136" s="2"/>
      <c r="C136" s="2"/>
      <c r="D136" s="2"/>
      <c r="E136" s="2"/>
      <c r="F136" s="11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2"/>
      <c r="B137" s="2"/>
      <c r="C137" s="2"/>
      <c r="D137" s="2"/>
      <c r="E137" s="2"/>
      <c r="F137" s="11"/>
      <c r="G137" s="2"/>
      <c r="H137" s="2"/>
      <c r="I137" s="2"/>
      <c r="J137" s="2"/>
      <c r="K137" s="2"/>
      <c r="L137" s="2"/>
      <c r="M137" s="2"/>
      <c r="N137" s="3"/>
      <c r="O137" s="2"/>
      <c r="P137" s="2"/>
    </row>
    <row r="138" spans="1:16" ht="15.75">
      <c r="A138" s="2"/>
      <c r="B138" s="2"/>
      <c r="C138" s="2"/>
      <c r="D138" s="2"/>
      <c r="E138" s="2"/>
      <c r="F138" s="11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>
      <c r="A139" s="2"/>
      <c r="B139" s="2"/>
      <c r="C139" s="2"/>
      <c r="D139" s="2"/>
      <c r="E139" s="2"/>
      <c r="F139" s="11"/>
      <c r="G139" s="55"/>
      <c r="H139" s="55"/>
      <c r="I139" s="55"/>
      <c r="J139" s="55"/>
      <c r="K139" s="55"/>
      <c r="L139" s="55"/>
      <c r="M139" s="55"/>
      <c r="N139" s="55"/>
      <c r="O139" s="55"/>
      <c r="P139" s="2"/>
    </row>
    <row r="140" spans="1:16" ht="15.75">
      <c r="A140" s="2"/>
      <c r="B140" s="2"/>
      <c r="C140" s="2"/>
      <c r="D140" s="2"/>
      <c r="E140" s="2"/>
      <c r="F140" s="11"/>
      <c r="G140" s="55"/>
      <c r="H140" s="55"/>
      <c r="I140" s="55"/>
      <c r="J140" s="55"/>
      <c r="K140" s="55"/>
      <c r="L140" s="55"/>
      <c r="M140" s="55"/>
      <c r="N140" s="55"/>
      <c r="O140" s="55"/>
      <c r="P140" s="2"/>
    </row>
    <row r="141" spans="1:16" ht="15.75">
      <c r="A141" s="2"/>
      <c r="B141" s="2"/>
      <c r="C141" s="2"/>
      <c r="D141" s="2"/>
      <c r="E141" s="2"/>
      <c r="F141" s="11"/>
      <c r="G141" s="55"/>
      <c r="H141" s="55"/>
      <c r="I141" s="55"/>
      <c r="J141" s="55"/>
      <c r="K141" s="55"/>
      <c r="L141" s="55"/>
      <c r="M141" s="55"/>
      <c r="N141" s="55"/>
      <c r="O141" s="55"/>
      <c r="P141" s="2"/>
    </row>
    <row r="142" spans="1:16" ht="15.75">
      <c r="A142" s="2"/>
      <c r="B142" s="2"/>
      <c r="C142" s="2"/>
      <c r="D142" s="2"/>
      <c r="E142" s="2"/>
      <c r="F142" s="11"/>
      <c r="G142" s="55"/>
      <c r="H142" s="55"/>
      <c r="I142" s="55"/>
      <c r="J142" s="55"/>
      <c r="K142" s="55"/>
      <c r="L142" s="55"/>
      <c r="M142" s="55"/>
      <c r="N142" s="56"/>
      <c r="O142" s="55"/>
      <c r="P142" s="2"/>
    </row>
    <row r="143" spans="1:16" ht="15.75">
      <c r="A143" s="2"/>
      <c r="B143" s="2"/>
      <c r="C143" s="2"/>
      <c r="D143" s="2"/>
      <c r="E143" s="2"/>
      <c r="F143" s="11"/>
      <c r="G143" s="55"/>
      <c r="H143" s="55"/>
      <c r="I143" s="55"/>
      <c r="J143" s="55"/>
      <c r="K143" s="55"/>
      <c r="L143" s="55"/>
      <c r="M143" s="55"/>
      <c r="N143" s="55"/>
      <c r="O143" s="55"/>
      <c r="P143" s="2"/>
    </row>
    <row r="144" spans="1:16" ht="15.75">
      <c r="A144" s="2"/>
      <c r="B144" s="2"/>
      <c r="C144" s="2"/>
      <c r="D144" s="2"/>
      <c r="E144" s="2"/>
      <c r="F144" s="11"/>
      <c r="G144" s="55"/>
      <c r="H144" s="55"/>
      <c r="I144" s="55"/>
      <c r="J144" s="55"/>
      <c r="K144" s="55"/>
      <c r="L144" s="55"/>
      <c r="M144" s="55"/>
      <c r="N144" s="55"/>
      <c r="O144" s="55"/>
      <c r="P144" s="2"/>
    </row>
    <row r="145" spans="1:16" ht="15.75">
      <c r="A145" s="2"/>
      <c r="B145" s="2"/>
      <c r="C145" s="2"/>
      <c r="D145" s="2"/>
      <c r="E145" s="2"/>
      <c r="F145" s="11"/>
      <c r="G145" s="55"/>
      <c r="H145" s="55"/>
      <c r="I145" s="55"/>
      <c r="J145" s="55"/>
      <c r="K145" s="55"/>
      <c r="L145" s="55"/>
      <c r="M145" s="55"/>
      <c r="N145" s="55"/>
      <c r="O145" s="55"/>
      <c r="P145" s="2"/>
    </row>
    <row r="146" spans="1:16" ht="15.75">
      <c r="A146" s="2"/>
      <c r="B146" s="2"/>
      <c r="C146" s="2"/>
      <c r="D146" s="2"/>
      <c r="E146" s="2"/>
      <c r="F146" s="11"/>
      <c r="G146" s="55"/>
      <c r="H146" s="55"/>
      <c r="I146" s="55"/>
      <c r="J146" s="55"/>
      <c r="K146" s="55"/>
      <c r="L146" s="55"/>
      <c r="M146" s="55"/>
      <c r="N146" s="55"/>
      <c r="O146" s="55"/>
      <c r="P146" s="2"/>
    </row>
    <row r="147" spans="1:16" ht="15.75">
      <c r="A147" s="2"/>
      <c r="B147" s="2"/>
      <c r="C147" s="2"/>
      <c r="D147" s="2"/>
      <c r="E147" s="2"/>
      <c r="F147" s="11"/>
      <c r="G147" s="55"/>
      <c r="H147" s="55"/>
      <c r="I147" s="55"/>
      <c r="J147" s="55"/>
      <c r="K147" s="55"/>
      <c r="L147" s="55"/>
      <c r="M147" s="55"/>
      <c r="N147" s="55"/>
      <c r="O147" s="55"/>
      <c r="P147" s="2"/>
    </row>
    <row r="148" spans="1:16" ht="15.75">
      <c r="A148" s="2"/>
      <c r="B148" s="2"/>
      <c r="C148" s="2"/>
      <c r="D148" s="2"/>
      <c r="E148" s="2"/>
      <c r="F148" s="11"/>
      <c r="G148" s="55"/>
      <c r="H148" s="55"/>
      <c r="I148" s="55"/>
      <c r="J148" s="55"/>
      <c r="K148" s="55"/>
      <c r="L148" s="55"/>
      <c r="M148" s="55"/>
      <c r="N148" s="55"/>
      <c r="O148" s="55"/>
      <c r="P148" s="2"/>
    </row>
    <row r="149" spans="1:16" ht="15.75">
      <c r="A149" s="2"/>
      <c r="B149" s="2"/>
      <c r="C149" s="2"/>
      <c r="D149" s="2"/>
      <c r="E149" s="2"/>
      <c r="F149" s="11"/>
      <c r="G149" s="55"/>
      <c r="H149" s="55"/>
      <c r="I149" s="55"/>
      <c r="J149" s="55"/>
      <c r="K149" s="55"/>
      <c r="L149" s="55"/>
      <c r="M149" s="55"/>
      <c r="N149" s="55"/>
      <c r="O149" s="55"/>
      <c r="P149" s="2"/>
    </row>
    <row r="150" spans="1:16" ht="15.75">
      <c r="A150" s="2"/>
      <c r="B150" s="2"/>
      <c r="C150" s="2"/>
      <c r="D150" s="2"/>
      <c r="E150" s="2"/>
      <c r="F150" s="11"/>
      <c r="G150" s="55"/>
      <c r="H150" s="55"/>
      <c r="I150" s="55"/>
      <c r="J150" s="55"/>
      <c r="K150" s="55"/>
      <c r="L150" s="55"/>
      <c r="M150" s="55"/>
      <c r="N150" s="55"/>
      <c r="O150" s="55"/>
      <c r="P150" s="2"/>
    </row>
    <row r="151" spans="1:16" ht="15.75">
      <c r="A151" s="2"/>
      <c r="B151" s="2"/>
      <c r="C151" s="2"/>
      <c r="D151" s="2"/>
      <c r="E151" s="2"/>
      <c r="F151" s="11"/>
      <c r="G151" s="55"/>
      <c r="H151" s="55"/>
      <c r="I151" s="55"/>
      <c r="J151" s="55"/>
      <c r="K151" s="55"/>
      <c r="L151" s="55"/>
      <c r="M151" s="55"/>
      <c r="N151" s="55"/>
      <c r="O151" s="55"/>
      <c r="P151" s="2"/>
    </row>
    <row r="152" spans="1:16" ht="15.75">
      <c r="A152" s="2"/>
      <c r="B152" s="2"/>
      <c r="C152" s="2"/>
      <c r="D152" s="2"/>
      <c r="E152" s="2"/>
      <c r="F152" s="11"/>
      <c r="G152" s="55"/>
      <c r="H152" s="55"/>
      <c r="I152" s="55"/>
      <c r="J152" s="55"/>
      <c r="K152" s="55"/>
      <c r="L152" s="55"/>
      <c r="M152" s="55"/>
      <c r="N152" s="55"/>
      <c r="O152" s="55"/>
      <c r="P152" s="2"/>
    </row>
    <row r="153" spans="1:16" ht="15.75">
      <c r="A153" s="2"/>
      <c r="B153" s="2"/>
      <c r="C153" s="2"/>
      <c r="D153" s="2"/>
      <c r="E153" s="2"/>
      <c r="F153" s="11"/>
      <c r="G153" s="55"/>
      <c r="H153" s="55"/>
      <c r="I153" s="55"/>
      <c r="J153" s="55"/>
      <c r="K153" s="55"/>
      <c r="L153" s="55"/>
      <c r="M153" s="55"/>
      <c r="N153" s="55"/>
      <c r="O153" s="55"/>
      <c r="P153" s="2"/>
    </row>
    <row r="154" spans="1:16" ht="15.75">
      <c r="A154" s="2"/>
      <c r="B154" s="2"/>
      <c r="C154" s="2"/>
      <c r="D154" s="2"/>
      <c r="E154" s="2"/>
      <c r="F154" s="11"/>
      <c r="G154" s="55"/>
      <c r="H154" s="55"/>
      <c r="I154" s="55"/>
      <c r="J154" s="55"/>
      <c r="K154" s="55"/>
      <c r="L154" s="55"/>
      <c r="M154" s="55"/>
      <c r="N154" s="55"/>
      <c r="O154" s="55"/>
      <c r="P154" s="2"/>
    </row>
    <row r="155" spans="1:16" ht="15.75">
      <c r="A155" s="2"/>
      <c r="B155" s="2"/>
      <c r="C155" s="2"/>
      <c r="D155" s="2"/>
      <c r="E155" s="2"/>
      <c r="F155" s="11"/>
      <c r="G155" s="55"/>
      <c r="H155" s="55"/>
      <c r="I155" s="55"/>
      <c r="J155" s="55"/>
      <c r="K155" s="55"/>
      <c r="L155" s="55"/>
      <c r="M155" s="55"/>
      <c r="N155" s="55"/>
      <c r="O155" s="55"/>
      <c r="P155" s="2"/>
    </row>
    <row r="156" spans="1:16" ht="15.75">
      <c r="A156" s="2"/>
      <c r="B156" s="2"/>
      <c r="C156" s="2"/>
      <c r="D156" s="2"/>
      <c r="E156" s="2"/>
      <c r="F156" s="11"/>
      <c r="G156" s="55"/>
      <c r="H156" s="55"/>
      <c r="I156" s="55"/>
      <c r="J156" s="55"/>
      <c r="K156" s="55"/>
      <c r="L156" s="55"/>
      <c r="M156" s="55"/>
      <c r="N156" s="55"/>
      <c r="O156" s="55"/>
      <c r="P156" s="2"/>
    </row>
    <row r="157" spans="1:16" ht="15.75">
      <c r="A157" s="2"/>
      <c r="B157" s="2"/>
      <c r="C157" s="2"/>
      <c r="D157" s="2"/>
      <c r="E157" s="2"/>
      <c r="F157" s="11"/>
      <c r="G157" s="55"/>
      <c r="H157" s="55"/>
      <c r="I157" s="55"/>
      <c r="J157" s="55"/>
      <c r="K157" s="55"/>
      <c r="L157" s="55"/>
      <c r="M157" s="55"/>
      <c r="N157" s="55"/>
      <c r="O157" s="55"/>
      <c r="P157" s="2"/>
    </row>
    <row r="158" spans="1:16" ht="15.75">
      <c r="A158" s="2"/>
      <c r="B158" s="2"/>
      <c r="C158" s="2"/>
      <c r="D158" s="2"/>
      <c r="E158" s="2"/>
      <c r="F158" s="11"/>
      <c r="G158" s="55"/>
      <c r="H158" s="55"/>
      <c r="I158" s="55"/>
      <c r="J158" s="55"/>
      <c r="K158" s="55"/>
      <c r="L158" s="55"/>
      <c r="M158" s="55"/>
      <c r="N158" s="55"/>
      <c r="O158" s="55"/>
      <c r="P158" s="2"/>
    </row>
    <row r="159" spans="1:16" ht="15.75">
      <c r="A159" s="2"/>
      <c r="B159" s="2"/>
      <c r="C159" s="2"/>
      <c r="D159" s="2"/>
      <c r="E159" s="2"/>
      <c r="F159" s="11"/>
      <c r="G159" s="55"/>
      <c r="H159" s="55"/>
      <c r="I159" s="55"/>
      <c r="J159" s="55"/>
      <c r="K159" s="55"/>
      <c r="L159" s="55"/>
      <c r="M159" s="55"/>
      <c r="N159" s="55"/>
      <c r="O159" s="55"/>
      <c r="P159" s="2"/>
    </row>
    <row r="160" spans="1:16" ht="15.75">
      <c r="A160" s="2"/>
      <c r="B160" s="2"/>
      <c r="C160" s="2"/>
      <c r="D160" s="2"/>
      <c r="E160" s="2"/>
      <c r="F160" s="11"/>
      <c r="G160" s="55"/>
      <c r="H160" s="55"/>
      <c r="I160" s="55"/>
      <c r="J160" s="55"/>
      <c r="K160" s="55"/>
      <c r="L160" s="55"/>
      <c r="M160" s="55"/>
      <c r="N160" s="55"/>
      <c r="O160" s="55"/>
      <c r="P160" s="2"/>
    </row>
    <row r="161" spans="1:16" ht="15.75">
      <c r="A161" s="2"/>
      <c r="B161" s="2"/>
      <c r="C161" s="2"/>
      <c r="D161" s="2"/>
      <c r="E161" s="2"/>
      <c r="F161" s="11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>
      <c r="A162" s="2"/>
      <c r="B162" s="2"/>
      <c r="C162" s="2"/>
      <c r="D162" s="2"/>
      <c r="E162" s="2"/>
      <c r="F162" s="11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>
      <c r="A163" s="2"/>
      <c r="B163" s="4"/>
      <c r="C163" s="2"/>
      <c r="D163" s="2"/>
      <c r="E163" s="2"/>
      <c r="F163" s="11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>
      <c r="A164" s="2"/>
      <c r="B164" s="2"/>
      <c r="C164" s="2"/>
      <c r="D164" s="2"/>
      <c r="E164" s="2"/>
      <c r="F164" s="11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>
      <c r="A165" s="2"/>
      <c r="B165" s="2"/>
      <c r="C165" s="2"/>
      <c r="D165" s="2"/>
      <c r="E165" s="2"/>
      <c r="F165" s="11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>
      <c r="A166" s="2"/>
      <c r="B166" s="2"/>
      <c r="C166" s="2"/>
      <c r="D166" s="2"/>
      <c r="E166" s="2"/>
      <c r="F166" s="11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>
      <c r="A167" s="2"/>
      <c r="B167" s="2"/>
      <c r="C167" s="2"/>
      <c r="D167" s="2"/>
      <c r="E167" s="2"/>
      <c r="F167" s="11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8.75">
      <c r="A168" s="36"/>
      <c r="B168" s="1"/>
      <c r="C168" s="1"/>
      <c r="D168" s="1"/>
      <c r="E168" s="1"/>
      <c r="F168" s="10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8.75">
      <c r="A169" s="36"/>
      <c r="B169" s="1"/>
      <c r="C169" s="1"/>
      <c r="D169" s="1"/>
      <c r="E169" s="1"/>
      <c r="F169" s="10"/>
      <c r="G169" s="1"/>
      <c r="H169" s="1"/>
      <c r="I169" s="1"/>
      <c r="J169" s="1"/>
      <c r="K169" s="1"/>
      <c r="L169" s="1"/>
      <c r="M169" s="1"/>
      <c r="N169" s="1"/>
      <c r="O169" s="1"/>
      <c r="P169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R1"/>
    <mergeCell ref="A2:R2"/>
    <mergeCell ref="A3:R3"/>
    <mergeCell ref="A4:R4"/>
  </mergeCells>
  <printOptions/>
  <pageMargins left="0.2362204724409449" right="0.2362204724409449" top="0.7480314960629921" bottom="0.7480314960629921" header="0.31496062992125984" footer="0.31496062992125984"/>
  <pageSetup blackAndWhite="1" fitToHeight="0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УОХ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Mironovv</dc:creator>
  <cp:keywords/>
  <dc:description/>
  <cp:lastModifiedBy>User</cp:lastModifiedBy>
  <cp:lastPrinted>2021-01-11T00:56:51Z</cp:lastPrinted>
  <dcterms:created xsi:type="dcterms:W3CDTF">2014-10-23T22:20:15Z</dcterms:created>
  <dcterms:modified xsi:type="dcterms:W3CDTF">2021-02-15T04:02:15Z</dcterms:modified>
  <cp:category/>
  <cp:version/>
  <cp:contentType/>
  <cp:contentStatus/>
</cp:coreProperties>
</file>